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3335" windowHeight="7365"/>
  </bookViews>
  <sheets>
    <sheet name="ОУ" sheetId="1" r:id="rId1"/>
    <sheet name="ДОУ" sheetId="2" r:id="rId2"/>
  </sheets>
  <calcPr calcId="144525"/>
</workbook>
</file>

<file path=xl/calcChain.xml><?xml version="1.0" encoding="utf-8"?>
<calcChain xmlns="http://schemas.openxmlformats.org/spreadsheetml/2006/main">
  <c r="T41" i="2" l="1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D66" i="1"/>
  <c r="E66" i="1"/>
  <c r="F66" i="1"/>
  <c r="G66" i="1"/>
  <c r="H66" i="1"/>
  <c r="I66" i="1"/>
  <c r="J66" i="1"/>
  <c r="K66" i="1"/>
  <c r="L66" i="1"/>
  <c r="M66" i="1"/>
  <c r="C66" i="1"/>
  <c r="D64" i="1"/>
  <c r="E64" i="1"/>
  <c r="F64" i="1"/>
  <c r="G64" i="1"/>
  <c r="H64" i="1"/>
  <c r="I64" i="1"/>
  <c r="J64" i="1"/>
  <c r="K64" i="1"/>
  <c r="L64" i="1"/>
  <c r="M64" i="1"/>
  <c r="C64" i="1"/>
  <c r="D62" i="1"/>
  <c r="E62" i="1"/>
  <c r="F62" i="1"/>
  <c r="G62" i="1"/>
  <c r="H62" i="1"/>
  <c r="I62" i="1"/>
  <c r="J62" i="1"/>
  <c r="K62" i="1"/>
  <c r="L62" i="1"/>
  <c r="M62" i="1"/>
  <c r="C62" i="1"/>
  <c r="D58" i="1"/>
  <c r="E58" i="1"/>
  <c r="F58" i="1"/>
  <c r="G58" i="1"/>
  <c r="H58" i="1"/>
  <c r="I58" i="1"/>
  <c r="J58" i="1"/>
  <c r="K58" i="1"/>
  <c r="L58" i="1"/>
  <c r="M58" i="1"/>
  <c r="C58" i="1"/>
  <c r="C60" i="1"/>
  <c r="D112" i="1"/>
  <c r="E112" i="1"/>
  <c r="F112" i="1"/>
  <c r="G112" i="1"/>
  <c r="H112" i="1"/>
  <c r="I112" i="1"/>
  <c r="J112" i="1"/>
  <c r="K112" i="1"/>
  <c r="L112" i="1"/>
  <c r="M112" i="1"/>
  <c r="C112" i="1"/>
  <c r="D110" i="1"/>
  <c r="E110" i="1"/>
  <c r="F110" i="1"/>
  <c r="G110" i="1"/>
  <c r="H110" i="1"/>
  <c r="I110" i="1"/>
  <c r="J110" i="1"/>
  <c r="K110" i="1"/>
  <c r="L110" i="1"/>
  <c r="M110" i="1"/>
  <c r="C110" i="1"/>
  <c r="J108" i="1"/>
  <c r="D103" i="1"/>
  <c r="D108" i="1" s="1"/>
  <c r="E103" i="1"/>
  <c r="E108" i="1" s="1"/>
  <c r="F103" i="1"/>
  <c r="F108" i="1" s="1"/>
  <c r="G103" i="1"/>
  <c r="G108" i="1" s="1"/>
  <c r="H103" i="1"/>
  <c r="H108" i="1" s="1"/>
  <c r="I103" i="1"/>
  <c r="I108" i="1" s="1"/>
  <c r="K103" i="1"/>
  <c r="K108" i="1" s="1"/>
  <c r="L103" i="1"/>
  <c r="L108" i="1" s="1"/>
  <c r="M103" i="1"/>
  <c r="M108" i="1" s="1"/>
  <c r="C103" i="1"/>
  <c r="C108" i="1" s="1"/>
  <c r="M102" i="1"/>
  <c r="K102" i="1"/>
  <c r="D99" i="1"/>
  <c r="E99" i="1"/>
  <c r="F99" i="1"/>
  <c r="G99" i="1"/>
  <c r="H99" i="1"/>
  <c r="I99" i="1"/>
  <c r="J99" i="1"/>
  <c r="K99" i="1"/>
  <c r="L99" i="1"/>
  <c r="M99" i="1"/>
  <c r="C99" i="1"/>
  <c r="D97" i="1"/>
  <c r="E97" i="1"/>
  <c r="F97" i="1"/>
  <c r="G97" i="1"/>
  <c r="H97" i="1"/>
  <c r="I97" i="1"/>
  <c r="J97" i="1"/>
  <c r="K97" i="1"/>
  <c r="L97" i="1"/>
  <c r="M97" i="1"/>
  <c r="C97" i="1"/>
  <c r="D95" i="1"/>
  <c r="E95" i="1"/>
  <c r="F95" i="1"/>
  <c r="G95" i="1"/>
  <c r="H95" i="1"/>
  <c r="I95" i="1"/>
  <c r="J95" i="1"/>
  <c r="K95" i="1"/>
  <c r="L95" i="1"/>
  <c r="M95" i="1"/>
  <c r="C95" i="1"/>
  <c r="M93" i="1"/>
  <c r="D93" i="1"/>
  <c r="E93" i="1"/>
  <c r="F93" i="1"/>
  <c r="G93" i="1"/>
  <c r="H93" i="1"/>
  <c r="I93" i="1"/>
  <c r="J93" i="1"/>
  <c r="K93" i="1"/>
  <c r="L93" i="1"/>
  <c r="C93" i="1"/>
  <c r="D91" i="1"/>
  <c r="E91" i="1"/>
  <c r="F91" i="1"/>
  <c r="G91" i="1"/>
  <c r="H91" i="1"/>
  <c r="I91" i="1"/>
  <c r="J91" i="1"/>
  <c r="K91" i="1"/>
  <c r="L91" i="1"/>
  <c r="M91" i="1"/>
  <c r="C91" i="1"/>
  <c r="E89" i="1"/>
  <c r="F89" i="1"/>
  <c r="G89" i="1"/>
  <c r="H89" i="1"/>
  <c r="I89" i="1"/>
  <c r="J89" i="1"/>
  <c r="K89" i="1"/>
  <c r="L89" i="1"/>
  <c r="M89" i="1"/>
  <c r="D89" i="1"/>
  <c r="C89" i="1"/>
  <c r="C79" i="1"/>
  <c r="C83" i="1" s="1"/>
  <c r="D79" i="1"/>
  <c r="D83" i="1" s="1"/>
  <c r="E79" i="1"/>
  <c r="E83" i="1" s="1"/>
  <c r="F79" i="1"/>
  <c r="F83" i="1" s="1"/>
  <c r="G79" i="1"/>
  <c r="G83" i="1" s="1"/>
  <c r="H79" i="1"/>
  <c r="H83" i="1" s="1"/>
  <c r="I79" i="1"/>
  <c r="I83" i="1" s="1"/>
  <c r="J79" i="1"/>
  <c r="J83" i="1" s="1"/>
  <c r="K79" i="1"/>
  <c r="K83" i="1" s="1"/>
  <c r="L79" i="1"/>
  <c r="L83" i="1" s="1"/>
  <c r="M79" i="1"/>
  <c r="M83" i="1" s="1"/>
  <c r="D78" i="1"/>
  <c r="E78" i="1"/>
  <c r="F78" i="1"/>
  <c r="G78" i="1"/>
  <c r="H78" i="1"/>
  <c r="I78" i="1"/>
  <c r="J78" i="1"/>
  <c r="K78" i="1"/>
  <c r="L78" i="1"/>
  <c r="M78" i="1"/>
  <c r="C78" i="1"/>
  <c r="D74" i="1"/>
  <c r="E74" i="1"/>
  <c r="F74" i="1"/>
  <c r="G74" i="1"/>
  <c r="H74" i="1"/>
  <c r="I74" i="1"/>
  <c r="J74" i="1"/>
  <c r="K74" i="1"/>
  <c r="L74" i="1"/>
  <c r="M74" i="1"/>
  <c r="C74" i="1"/>
  <c r="D72" i="1"/>
  <c r="E72" i="1"/>
  <c r="F72" i="1"/>
  <c r="G72" i="1"/>
  <c r="H72" i="1"/>
  <c r="I72" i="1"/>
  <c r="J72" i="1"/>
  <c r="K72" i="1"/>
  <c r="L72" i="1"/>
  <c r="M72" i="1"/>
  <c r="C72" i="1"/>
  <c r="D48" i="1"/>
  <c r="D52" i="1" s="1"/>
  <c r="E48" i="1"/>
  <c r="E52" i="1" s="1"/>
  <c r="F48" i="1"/>
  <c r="F52" i="1" s="1"/>
  <c r="G48" i="1"/>
  <c r="G52" i="1" s="1"/>
  <c r="H48" i="1"/>
  <c r="H52" i="1" s="1"/>
  <c r="I48" i="1"/>
  <c r="I52" i="1" s="1"/>
  <c r="J48" i="1"/>
  <c r="J52" i="1" s="1"/>
  <c r="K48" i="1"/>
  <c r="K52" i="1" s="1"/>
  <c r="L48" i="1"/>
  <c r="L52" i="1" s="1"/>
  <c r="M48" i="1"/>
  <c r="M52" i="1" s="1"/>
  <c r="C48" i="1"/>
  <c r="C52" i="1" s="1"/>
  <c r="D36" i="1"/>
  <c r="D40" i="1" s="1"/>
  <c r="E36" i="1"/>
  <c r="E40" i="1" s="1"/>
  <c r="F36" i="1"/>
  <c r="F40" i="1" s="1"/>
  <c r="G36" i="1"/>
  <c r="G40" i="1" s="1"/>
  <c r="H36" i="1"/>
  <c r="H40" i="1" s="1"/>
  <c r="I36" i="1"/>
  <c r="I40" i="1" s="1"/>
  <c r="J36" i="1"/>
  <c r="J40" i="1" s="1"/>
  <c r="K36" i="1"/>
  <c r="K40" i="1" s="1"/>
  <c r="L36" i="1"/>
  <c r="L40" i="1" s="1"/>
  <c r="M36" i="1"/>
  <c r="M40" i="1" s="1"/>
  <c r="C36" i="1"/>
  <c r="C40" i="1" s="1"/>
  <c r="D35" i="1"/>
  <c r="E35" i="1"/>
  <c r="F35" i="1"/>
  <c r="G35" i="1"/>
  <c r="H35" i="1"/>
  <c r="I35" i="1"/>
  <c r="J35" i="1"/>
  <c r="K35" i="1"/>
  <c r="L35" i="1"/>
  <c r="M35" i="1"/>
  <c r="C35" i="1"/>
  <c r="D28" i="1"/>
  <c r="D32" i="1" s="1"/>
  <c r="E28" i="1"/>
  <c r="E32" i="1" s="1"/>
  <c r="F28" i="1"/>
  <c r="F32" i="1" s="1"/>
  <c r="G28" i="1"/>
  <c r="G32" i="1" s="1"/>
  <c r="H28" i="1"/>
  <c r="H32" i="1" s="1"/>
  <c r="I28" i="1"/>
  <c r="I32" i="1" s="1"/>
  <c r="J28" i="1"/>
  <c r="J32" i="1" s="1"/>
  <c r="K28" i="1"/>
  <c r="K32" i="1" s="1"/>
  <c r="L28" i="1"/>
  <c r="L32" i="1" s="1"/>
  <c r="M28" i="1"/>
  <c r="M32" i="1" s="1"/>
  <c r="C28" i="1"/>
  <c r="C32" i="1" s="1"/>
  <c r="D25" i="1"/>
  <c r="E25" i="1"/>
  <c r="F25" i="1"/>
  <c r="G25" i="1"/>
  <c r="H25" i="1"/>
  <c r="I25" i="1"/>
  <c r="J25" i="1"/>
  <c r="K25" i="1"/>
  <c r="L25" i="1"/>
  <c r="M25" i="1"/>
  <c r="C25" i="1"/>
  <c r="D21" i="1"/>
  <c r="E21" i="1"/>
  <c r="F21" i="1"/>
  <c r="G21" i="1"/>
  <c r="H21" i="1"/>
  <c r="I21" i="1"/>
  <c r="J21" i="1"/>
  <c r="K21" i="1"/>
  <c r="L21" i="1"/>
  <c r="M21" i="1"/>
  <c r="C21" i="1"/>
  <c r="D19" i="1"/>
  <c r="E19" i="1"/>
  <c r="F19" i="1"/>
  <c r="G19" i="1"/>
  <c r="H19" i="1"/>
  <c r="I19" i="1"/>
  <c r="J19" i="1"/>
  <c r="K19" i="1"/>
  <c r="L19" i="1"/>
  <c r="M19" i="1"/>
  <c r="C19" i="1"/>
  <c r="D17" i="1"/>
  <c r="D114" i="1" s="1"/>
  <c r="E17" i="1"/>
  <c r="E114" i="1" s="1"/>
  <c r="F17" i="1"/>
  <c r="F114" i="1" s="1"/>
  <c r="G17" i="1"/>
  <c r="G114" i="1" s="1"/>
  <c r="H17" i="1"/>
  <c r="H114" i="1" s="1"/>
  <c r="I17" i="1"/>
  <c r="I114" i="1" s="1"/>
  <c r="J17" i="1"/>
  <c r="J114" i="1" s="1"/>
  <c r="K17" i="1"/>
  <c r="K114" i="1" s="1"/>
  <c r="L17" i="1"/>
  <c r="L114" i="1" s="1"/>
  <c r="M17" i="1"/>
  <c r="M114" i="1" s="1"/>
  <c r="C17" i="1"/>
  <c r="C114" i="1" s="1"/>
</calcChain>
</file>

<file path=xl/sharedStrings.xml><?xml version="1.0" encoding="utf-8"?>
<sst xmlns="http://schemas.openxmlformats.org/spreadsheetml/2006/main" count="205" uniqueCount="156">
  <si>
    <t>№ п/п</t>
  </si>
  <si>
    <t>Наименование показателя</t>
  </si>
  <si>
    <t>Качество результатов обучения и воспитания</t>
  </si>
  <si>
    <t>Доля лиц, сдавших ЕГЭ по обязательным предметам,  из числа выпускников ОУ, участвовавших в ЕГЭ</t>
  </si>
  <si>
    <t>Доля учащихся, получивших на ЕГЭ по русскому языку и математике «качественные» баллы (65 и выше)</t>
  </si>
  <si>
    <t xml:space="preserve">Доля выпускников, набравших на ЕГЭ по любым предметам 90 баллов и более </t>
  </si>
  <si>
    <t>Доля учащихся 9-х классов, подтвердивших освоение государственного стандарта по обязательным предметам   на  ГИА-9</t>
  </si>
  <si>
    <t>Доля учащихся 9-х классов, подтвердивший качественный уровень освоения стандарта основной школы по обязательным предметам  на  ГИА-9</t>
  </si>
  <si>
    <t>Доля учащихся 4-х классов, подтвердивших освоение государственного стандарта  по итогам ККР</t>
  </si>
  <si>
    <t>Доля учащихся 4-х классов, подтвердивший качественный уровень освоения стандарта начальной школы</t>
  </si>
  <si>
    <t>Доступность получения образования</t>
  </si>
  <si>
    <t>Доля учащихся, выбывших по необоснованным причинам в другие ОУ в течение года</t>
  </si>
  <si>
    <t>Наличие постоянно обновляющегося сайта ОУ</t>
  </si>
  <si>
    <t>Создание условий: кадровый потенциал, оснащенность основного образовательного процесса</t>
  </si>
  <si>
    <t>Доля педагогов, прошедших курсы повышения квалификации в соответствии с ФГОС</t>
  </si>
  <si>
    <t>Доля директоров,  заместителей директоров, прошедших курсы повышения квалификации в рамках ФГОС</t>
  </si>
  <si>
    <t>Укомплектованность штатов преподавательского  состава педагогическими кадрами</t>
  </si>
  <si>
    <t>Количество компьютеров на 1 учащегося,  используемых в учебном процессе</t>
  </si>
  <si>
    <t>Доля учебных  кабинетов, объединенных в  локальную сеть</t>
  </si>
  <si>
    <t>Степень оснащенности кабинетов в соответствии с «Перечнем современных условий для расчета показателя»:
Оборудованные кабинеты</t>
  </si>
  <si>
    <t xml:space="preserve"> -  физики</t>
  </si>
  <si>
    <t xml:space="preserve"> -  химии</t>
  </si>
  <si>
    <t>Доля детей, пострадавших от несчастных случаев во время учебного процесса в ОУ или на его территории</t>
  </si>
  <si>
    <t xml:space="preserve"> - Начальная школа</t>
  </si>
  <si>
    <t xml:space="preserve"> - Основная</t>
  </si>
  <si>
    <t xml:space="preserve"> - Cтаршая</t>
  </si>
  <si>
    <t>Организация внеурочной деятельности учащихся</t>
  </si>
  <si>
    <t xml:space="preserve">Занятость учащихся во внеурочное время в школе (удельный вес от общего числа учащихся) </t>
  </si>
  <si>
    <t>Доля детей, получающих дополнительное образование вне школы по видам деятельности:</t>
  </si>
  <si>
    <t xml:space="preserve"> - спортивным</t>
  </si>
  <si>
    <t xml:space="preserve"> - техническим</t>
  </si>
  <si>
    <t xml:space="preserve"> - туристско-краеведческим </t>
  </si>
  <si>
    <t xml:space="preserve"> - художественным</t>
  </si>
  <si>
    <t>МБОУ СОШ №1</t>
  </si>
  <si>
    <t>МБОУ СОШ №2</t>
  </si>
  <si>
    <t>МБОУ СОШ №4</t>
  </si>
  <si>
    <t>МБОУ СОШ №6</t>
  </si>
  <si>
    <t>МБОУ СОШ №8</t>
  </si>
  <si>
    <t>МБОУ СОШ №9</t>
  </si>
  <si>
    <t>МКОУ ООШ №14</t>
  </si>
  <si>
    <t>МБОУ ООШ №5</t>
  </si>
  <si>
    <t>МБОУ СОШ №18</t>
  </si>
  <si>
    <t>МБОУ Гимназия</t>
  </si>
  <si>
    <t>МБОУ Лицей</t>
  </si>
  <si>
    <t>МАДОУ №6</t>
  </si>
  <si>
    <t>МКДОУ №7</t>
  </si>
  <si>
    <t>МКДОУ №9</t>
  </si>
  <si>
    <t>МБДОУ №10</t>
  </si>
  <si>
    <t>МБДОУ №17</t>
  </si>
  <si>
    <t>МКДОУ №25</t>
  </si>
  <si>
    <t>МКДОУ №29</t>
  </si>
  <si>
    <t>МБДОУ №19</t>
  </si>
  <si>
    <t>МКДОУ №31</t>
  </si>
  <si>
    <t>МКДОУ №32</t>
  </si>
  <si>
    <t>МКДОУ №33</t>
  </si>
  <si>
    <t>МКДОУ №40</t>
  </si>
  <si>
    <t>МКДОУ №42</t>
  </si>
  <si>
    <t>МБДОУ №41</t>
  </si>
  <si>
    <t>МАДОУ №43</t>
  </si>
  <si>
    <t>МКДОУ №50</t>
  </si>
  <si>
    <t>МБДОУ №54</t>
  </si>
  <si>
    <t>Число дней на 1 ребенка, проведенных в ДОУ</t>
  </si>
  <si>
    <t>Доля педагогов с высшим педагогическим образованием</t>
  </si>
  <si>
    <t>Сводный индекс</t>
  </si>
  <si>
    <t>Сумма</t>
  </si>
  <si>
    <t>Доля учащихся призеров городского этапа ВОШ</t>
  </si>
  <si>
    <t>Доля учащихся-победителей  городского этапа ВОШ</t>
  </si>
  <si>
    <t>Призеры, победители  краевого этапа ВОШ</t>
  </si>
  <si>
    <t>Участие детей в мероприятиях:</t>
  </si>
  <si>
    <t xml:space="preserve"> - интеллектуальных</t>
  </si>
  <si>
    <t xml:space="preserve"> - спортивных</t>
  </si>
  <si>
    <t xml:space="preserve"> - творческих </t>
  </si>
  <si>
    <t>Доля детей, обучающихся по программам</t>
  </si>
  <si>
    <t xml:space="preserve"> - углубленного изучения отдельных предметов</t>
  </si>
  <si>
    <t xml:space="preserve"> - адаптивным  программам</t>
  </si>
  <si>
    <t xml:space="preserve"> - профильным</t>
  </si>
  <si>
    <t>Организация  заочного, очно-заочного, семейного образования</t>
  </si>
  <si>
    <t>Внедрение форм и методов, обеспечивающих  доступность и открытость информации о деятельности органов общественного управления ОУ, отражающей интересы всех участников образовательного процесса.</t>
  </si>
  <si>
    <t>Доля  педагогов, аттестованных на высшую категорию</t>
  </si>
  <si>
    <t>Доля педагогов, участвующих в работе городских профессиональных объединений в качестве муниципальных координаторов, руководителей ГМО, экспертных  групп, ГЭК.</t>
  </si>
  <si>
    <t>Участие педагогов ОУ в очных городских и краевых  профессиональных конкурсах (в соответствии с перечнем)</t>
  </si>
  <si>
    <t>Наличие победителей, призеров профессиональных конкурсов</t>
  </si>
  <si>
    <t xml:space="preserve">Доля компьютеров, подключенных к сети интернет </t>
  </si>
  <si>
    <t>Количество   интерактивных досок и приставок  на 1 учащегося</t>
  </si>
  <si>
    <t>Использование современных электронных ресурсов в управлении образовательным процессом для  взаимодействия всех участников образовательного процесса</t>
  </si>
  <si>
    <t xml:space="preserve"> - биологии</t>
  </si>
  <si>
    <t>Наличие оборудованного школьного ИМЦ, электронного каталога, медиатеки</t>
  </si>
  <si>
    <t>Доля оснащения спортивным оборудованием для реализации образовательной области «Физическая культура»</t>
  </si>
  <si>
    <t>Доля оснащения спортивного двора по разделу «Легкая атлетика»</t>
  </si>
  <si>
    <t>Доля  учебных курсов, направленных на формирование здорового образа жизни</t>
  </si>
  <si>
    <t>Оснащенность медицинского кабинета</t>
  </si>
  <si>
    <t>Создание условий для организации горячего питания</t>
  </si>
  <si>
    <t>Меры по антитеррористической защите образовательного учреждения</t>
  </si>
  <si>
    <t>Занятость учащихся, состоящих на учете в КДН (СОП) во второй половине дня</t>
  </si>
  <si>
    <t>Доля педагогов, преподающих предметы в соответствии с полученной специальностью или переподготовкой</t>
  </si>
  <si>
    <t>Соответствие деятельности образовательного учреждения законодательству в области образования</t>
  </si>
  <si>
    <t>Выполнение муниципального задания учреждением</t>
  </si>
  <si>
    <t>3.1</t>
  </si>
  <si>
    <t>Удовлетворенность населения качеством дошкольного образования</t>
  </si>
  <si>
    <t>3.2</t>
  </si>
  <si>
    <t>Результаты участия воспитанников ДОУ в мероприятиях городского, краевого и российского уровня</t>
  </si>
  <si>
    <t>3.3</t>
  </si>
  <si>
    <t>4.1</t>
  </si>
  <si>
    <t>4.2</t>
  </si>
  <si>
    <t xml:space="preserve">Коэффициент посещаемости дошкольного образовательного учреждения </t>
  </si>
  <si>
    <t>4.3</t>
  </si>
  <si>
    <t xml:space="preserve">Коэффициент посещаемости дошкольного образовательного учреждения в связи с заболеваемостью детей </t>
  </si>
  <si>
    <t>4.4</t>
  </si>
  <si>
    <t>5</t>
  </si>
  <si>
    <t>Создание условий: кадровый потенциал, оснащенность основного образовательного процесса, безопасность</t>
  </si>
  <si>
    <t>5.1</t>
  </si>
  <si>
    <t>5.2</t>
  </si>
  <si>
    <t>Доля педагогов с высшим и средним специальным образованием по направлению «дошкольное образование»</t>
  </si>
  <si>
    <t>5.3</t>
  </si>
  <si>
    <t>Доля педагогов с высшей квалификационной категорией</t>
  </si>
  <si>
    <t>5.4</t>
  </si>
  <si>
    <t>Доля педагогов, участвующих в работе городских профессиональных объединений в качестве муниципальных координаторов, руководителей МО, творческих групп</t>
  </si>
  <si>
    <t>5.5</t>
  </si>
  <si>
    <t>Победа учреждения в краевом и федеральном уровне конкурсов (ДЦП «Развитие сети дошкольных учреждений»)</t>
  </si>
  <si>
    <t>5.6</t>
  </si>
  <si>
    <t>Победа педагогов в краевом и федеральном уровне конкурсов (ДЦП «Развитие сети дошкольных учреждений»)</t>
  </si>
  <si>
    <t>5.7</t>
  </si>
  <si>
    <t>Участие и победа в муниципальном конкурсе «Воспитатель года»</t>
  </si>
  <si>
    <t>5.8</t>
  </si>
  <si>
    <t>Соответствие развивающей предметной среды  ДОУ перечню рекомендованного оборудования</t>
  </si>
  <si>
    <t>5.9</t>
  </si>
  <si>
    <t>5.10</t>
  </si>
  <si>
    <t>Принятие мер по антитеррористической защите</t>
  </si>
  <si>
    <t>МКДОУ №11</t>
  </si>
  <si>
    <t>Выполнение муниципального задания</t>
  </si>
  <si>
    <t>Количество призовых мест  на городских научно-практических конференциях</t>
  </si>
  <si>
    <t>Количество детей, успешно (призеры, победители) выступивших  на  краевых научно-практических конференциях</t>
  </si>
  <si>
    <t>Доля педагогов участвующих в ОГЭ и ЕГЭ в качестве организаторов</t>
  </si>
  <si>
    <t>Доля преступлений, совершенных учащимися ОУ в общем количестве преступлений</t>
  </si>
  <si>
    <t>индекс (max=1)</t>
  </si>
  <si>
    <t>индекс (1 чел=0,5)</t>
  </si>
  <si>
    <t>индекс (max=0,5)</t>
  </si>
  <si>
    <t>индекс (max= -1)</t>
  </si>
  <si>
    <t>индекс (max=0,1)</t>
  </si>
  <si>
    <t>индекс(max=1)</t>
  </si>
  <si>
    <t>индекс(max=0,5)</t>
  </si>
  <si>
    <t>индекс (1 чел=0,01)</t>
  </si>
  <si>
    <t>индекс (1 победитель=0,1; призер=0,05)</t>
  </si>
  <si>
    <t>индекс=доля</t>
  </si>
  <si>
    <t>индекс=доля*0,1</t>
  </si>
  <si>
    <t>индекс=показатель</t>
  </si>
  <si>
    <t>индекс= -доля</t>
  </si>
  <si>
    <t>индекс(max= -1)</t>
  </si>
  <si>
    <t>индекс</t>
  </si>
  <si>
    <t>Удельный вес детей, занятых  в кружках ДОУ от общего количества воспитанников в ДОУ</t>
  </si>
  <si>
    <t>Удовлетворенность населения качеством дошкольного образования (не учитывается)</t>
  </si>
  <si>
    <t>Обеспечение индивидуальной работы с детьми с ОВЗ  (доля детей-инвалидов в ДОУ от общего количества детей)</t>
  </si>
  <si>
    <t>Доля детей, пострадавших от несчастных случаев во время пребывания в ДОУ (данный процент вычитается из общей суммы)</t>
  </si>
  <si>
    <t>сумма индексов без 5.9.</t>
  </si>
  <si>
    <t>сумма индексов - индекс 5.9.</t>
  </si>
  <si>
    <t>1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</si>
</sst>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4" xfId="0" applyFont="1" applyBorder="1"/>
    <xf numFmtId="0" fontId="2" fillId="2" borderId="1" xfId="0" applyFont="1" applyFill="1" applyBorder="1"/>
    <xf numFmtId="0" fontId="2" fillId="2" borderId="0" xfId="0" applyFont="1" applyFill="1"/>
    <xf numFmtId="0" fontId="1" fillId="2" borderId="1" xfId="0" applyFont="1" applyFill="1" applyBorder="1"/>
    <xf numFmtId="0" fontId="1" fillId="2" borderId="7" xfId="0" applyFont="1" applyFill="1" applyBorder="1" applyAlignment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2" borderId="1" xfId="0" applyNumberFormat="1" applyFont="1" applyFill="1" applyBorder="1"/>
    <xf numFmtId="0" fontId="1" fillId="0" borderId="1" xfId="0" applyNumberFormat="1" applyFont="1" applyFill="1" applyBorder="1"/>
    <xf numFmtId="0" fontId="2" fillId="0" borderId="2" xfId="0" applyNumberFormat="1" applyFont="1" applyBorder="1"/>
    <xf numFmtId="0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4" xfId="0" applyNumberFormat="1" applyFont="1" applyFill="1" applyBorder="1"/>
    <xf numFmtId="0" fontId="1" fillId="0" borderId="2" xfId="0" applyNumberFormat="1" applyFont="1" applyFill="1" applyBorder="1"/>
    <xf numFmtId="0" fontId="2" fillId="2" borderId="6" xfId="0" applyFont="1" applyFill="1" applyBorder="1" applyAlignment="1"/>
    <xf numFmtId="0" fontId="1" fillId="0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1" xfId="0" applyNumberFormat="1" applyFont="1" applyFill="1" applyBorder="1"/>
    <xf numFmtId="0" fontId="2" fillId="0" borderId="2" xfId="0" applyFont="1" applyBorder="1"/>
    <xf numFmtId="0" fontId="4" fillId="0" borderId="1" xfId="0" applyFont="1" applyBorder="1" applyAlignment="1">
      <alignment wrapText="1"/>
    </xf>
    <xf numFmtId="0" fontId="1" fillId="0" borderId="0" xfId="0" applyFont="1" applyFill="1"/>
    <xf numFmtId="0" fontId="2" fillId="0" borderId="1" xfId="0" applyFont="1" applyFill="1" applyBorder="1"/>
    <xf numFmtId="0" fontId="2" fillId="0" borderId="0" xfId="0" applyFont="1" applyFill="1"/>
    <xf numFmtId="0" fontId="2" fillId="0" borderId="2" xfId="0" applyNumberFormat="1" applyFont="1" applyFill="1" applyBorder="1"/>
    <xf numFmtId="0" fontId="1" fillId="0" borderId="3" xfId="0" applyNumberFormat="1" applyFont="1" applyFill="1" applyBorder="1"/>
    <xf numFmtId="0" fontId="4" fillId="0" borderId="2" xfId="0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0" fontId="2" fillId="0" borderId="4" xfId="0" applyNumberFormat="1" applyFont="1" applyBorder="1"/>
    <xf numFmtId="0" fontId="2" fillId="0" borderId="4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7" xfId="0" applyNumberFormat="1" applyFont="1" applyFill="1" applyBorder="1"/>
    <xf numFmtId="0" fontId="2" fillId="0" borderId="5" xfId="0" applyNumberFormat="1" applyFont="1" applyFill="1" applyBorder="1"/>
    <xf numFmtId="0" fontId="1" fillId="0" borderId="2" xfId="0" applyFont="1" applyFill="1" applyBorder="1"/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NumberFormat="1" applyFont="1" applyFill="1" applyBorder="1" applyAlignment="1">
      <alignment horizontal="right"/>
    </xf>
    <xf numFmtId="0" fontId="2" fillId="2" borderId="1" xfId="0" applyFont="1" applyFill="1" applyBorder="1" applyAlignment="1"/>
    <xf numFmtId="49" fontId="2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right"/>
    </xf>
    <xf numFmtId="49" fontId="1" fillId="2" borderId="9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/>
    <xf numFmtId="2" fontId="2" fillId="0" borderId="1" xfId="0" applyNumberFormat="1" applyFont="1" applyBorder="1"/>
    <xf numFmtId="0" fontId="2" fillId="2" borderId="8" xfId="0" applyFont="1" applyFill="1" applyBorder="1" applyAlignment="1"/>
    <xf numFmtId="2" fontId="2" fillId="0" borderId="2" xfId="0" applyNumberFormat="1" applyFont="1" applyBorder="1"/>
    <xf numFmtId="2" fontId="2" fillId="0" borderId="1" xfId="0" applyNumberFormat="1" applyFont="1" applyFill="1" applyBorder="1"/>
    <xf numFmtId="2" fontId="2" fillId="0" borderId="4" xfId="0" applyNumberFormat="1" applyFont="1" applyBorder="1"/>
    <xf numFmtId="164" fontId="1" fillId="0" borderId="1" xfId="0" applyNumberFormat="1" applyFont="1" applyBorder="1"/>
    <xf numFmtId="0" fontId="2" fillId="2" borderId="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right"/>
    </xf>
    <xf numFmtId="0" fontId="1" fillId="4" borderId="4" xfId="0" applyFont="1" applyFill="1" applyBorder="1" applyAlignment="1">
      <alignment wrapText="1"/>
    </xf>
    <xf numFmtId="165" fontId="1" fillId="4" borderId="4" xfId="1" applyNumberFormat="1" applyFont="1" applyFill="1" applyBorder="1" applyAlignment="1">
      <alignment horizontal="center" vertical="center"/>
    </xf>
    <xf numFmtId="165" fontId="1" fillId="3" borderId="4" xfId="1" applyNumberFormat="1" applyFont="1" applyFill="1" applyBorder="1" applyAlignment="1">
      <alignment horizontal="center" vertical="center"/>
    </xf>
    <xf numFmtId="165" fontId="1" fillId="0" borderId="4" xfId="1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49" fontId="1" fillId="5" borderId="10" xfId="0" applyNumberFormat="1" applyFont="1" applyFill="1" applyBorder="1" applyAlignment="1">
      <alignment horizontal="right"/>
    </xf>
    <xf numFmtId="49" fontId="1" fillId="5" borderId="4" xfId="0" applyNumberFormat="1" applyFont="1" applyFill="1" applyBorder="1" applyAlignment="1">
      <alignment horizontal="right"/>
    </xf>
    <xf numFmtId="49" fontId="1" fillId="5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wrapText="1"/>
    </xf>
    <xf numFmtId="0" fontId="1" fillId="5" borderId="6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5" fontId="1" fillId="4" borderId="1" xfId="1" applyNumberFormat="1" applyFont="1" applyFill="1" applyBorder="1" applyAlignment="1">
      <alignment horizontal="center" vertical="center"/>
    </xf>
    <xf numFmtId="165" fontId="1" fillId="3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1" fillId="3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right"/>
    </xf>
    <xf numFmtId="0" fontId="1" fillId="5" borderId="2" xfId="0" applyFont="1" applyFill="1" applyBorder="1" applyAlignment="1">
      <alignment wrapText="1"/>
    </xf>
    <xf numFmtId="49" fontId="1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wrapText="1"/>
    </xf>
    <xf numFmtId="165" fontId="1" fillId="4" borderId="0" xfId="1" applyNumberFormat="1" applyFont="1" applyFill="1" applyAlignment="1">
      <alignment horizontal="center" vertical="center"/>
    </xf>
    <xf numFmtId="165" fontId="1" fillId="3" borderId="0" xfId="1" applyNumberFormat="1" applyFont="1" applyFill="1" applyAlignment="1">
      <alignment horizontal="center" vertical="center"/>
    </xf>
    <xf numFmtId="165" fontId="1" fillId="0" borderId="0" xfId="1" applyNumberFormat="1" applyFont="1" applyFill="1" applyAlignment="1">
      <alignment horizontal="center" vertical="center"/>
    </xf>
    <xf numFmtId="10" fontId="6" fillId="6" borderId="0" xfId="0" applyNumberFormat="1" applyFont="1" applyFill="1" applyAlignment="1">
      <alignment horizontal="center"/>
    </xf>
    <xf numFmtId="10" fontId="6" fillId="3" borderId="0" xfId="0" applyNumberFormat="1" applyFont="1" applyFill="1" applyAlignment="1">
      <alignment horizontal="center"/>
    </xf>
    <xf numFmtId="10" fontId="6" fillId="6" borderId="11" xfId="0" applyNumberFormat="1" applyFont="1" applyFill="1" applyBorder="1" applyAlignment="1">
      <alignment horizontal="center" vertical="top" wrapText="1"/>
    </xf>
    <xf numFmtId="10" fontId="6" fillId="6" borderId="12" xfId="0" applyNumberFormat="1" applyFont="1" applyFill="1" applyBorder="1" applyAlignment="1">
      <alignment horizontal="center" vertical="top" wrapText="1"/>
    </xf>
    <xf numFmtId="10" fontId="6" fillId="0" borderId="0" xfId="0" applyNumberFormat="1" applyFont="1" applyAlignment="1">
      <alignment horizontal="center"/>
    </xf>
    <xf numFmtId="10" fontId="6" fillId="0" borderId="13" xfId="0" applyNumberFormat="1" applyFont="1" applyBorder="1" applyAlignment="1">
      <alignment horizontal="center" vertical="top" wrapText="1"/>
    </xf>
    <xf numFmtId="10" fontId="6" fillId="0" borderId="14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tabSelected="1" zoomScaleNormal="100" workbookViewId="0">
      <selection activeCell="A113" sqref="A113:B113"/>
    </sheetView>
  </sheetViews>
  <sheetFormatPr defaultRowHeight="15.75" x14ac:dyDescent="0.25"/>
  <cols>
    <col min="1" max="1" width="9.140625" style="2" customWidth="1"/>
    <col min="2" max="2" width="55.140625" style="2" customWidth="1"/>
    <col min="3" max="3" width="12.85546875" style="2" customWidth="1"/>
    <col min="4" max="13" width="11.7109375" style="2" customWidth="1"/>
    <col min="14" max="16384" width="9.140625" style="2"/>
  </cols>
  <sheetData>
    <row r="1" spans="1:13" s="1" customFormat="1" ht="30" customHeight="1" x14ac:dyDescent="0.25">
      <c r="A1" s="4" t="s">
        <v>0</v>
      </c>
      <c r="B1" s="4" t="s">
        <v>1</v>
      </c>
      <c r="C1" s="18" t="s">
        <v>33</v>
      </c>
      <c r="D1" s="18" t="s">
        <v>34</v>
      </c>
      <c r="E1" s="18" t="s">
        <v>35</v>
      </c>
      <c r="F1" s="18" t="s">
        <v>40</v>
      </c>
      <c r="G1" s="18" t="s">
        <v>36</v>
      </c>
      <c r="H1" s="18" t="s">
        <v>37</v>
      </c>
      <c r="I1" s="18" t="s">
        <v>38</v>
      </c>
      <c r="J1" s="18" t="s">
        <v>39</v>
      </c>
      <c r="K1" s="18" t="s">
        <v>41</v>
      </c>
      <c r="L1" s="18" t="s">
        <v>42</v>
      </c>
      <c r="M1" s="18" t="s">
        <v>43</v>
      </c>
    </row>
    <row r="2" spans="1:13" s="13" customFormat="1" x14ac:dyDescent="0.25">
      <c r="A2" s="87" t="s">
        <v>2</v>
      </c>
      <c r="B2" s="87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31.5" x14ac:dyDescent="0.25">
      <c r="A3" s="5">
        <v>1</v>
      </c>
      <c r="B3" s="6" t="s">
        <v>3</v>
      </c>
      <c r="C3" s="19">
        <v>98</v>
      </c>
      <c r="D3" s="19">
        <v>95.5</v>
      </c>
      <c r="E3" s="19">
        <v>100</v>
      </c>
      <c r="F3" s="26"/>
      <c r="G3" s="19">
        <v>98.3</v>
      </c>
      <c r="H3" s="19">
        <v>100</v>
      </c>
      <c r="I3" s="19">
        <v>100</v>
      </c>
      <c r="J3" s="26"/>
      <c r="K3" s="19">
        <v>100</v>
      </c>
      <c r="L3" s="19">
        <v>100</v>
      </c>
      <c r="M3" s="19">
        <v>100</v>
      </c>
    </row>
    <row r="4" spans="1:13" s="36" customFormat="1" x14ac:dyDescent="0.25">
      <c r="A4" s="5"/>
      <c r="B4" s="39" t="s">
        <v>134</v>
      </c>
      <c r="C4" s="34">
        <v>0.98</v>
      </c>
      <c r="D4" s="34">
        <v>0.95</v>
      </c>
      <c r="E4" s="34">
        <v>1</v>
      </c>
      <c r="F4" s="35"/>
      <c r="G4" s="34">
        <v>0.98</v>
      </c>
      <c r="H4" s="34">
        <v>1</v>
      </c>
      <c r="I4" s="34">
        <v>1</v>
      </c>
      <c r="J4" s="35"/>
      <c r="K4" s="34">
        <v>1</v>
      </c>
      <c r="L4" s="34">
        <v>1</v>
      </c>
      <c r="M4" s="34">
        <v>1</v>
      </c>
    </row>
    <row r="5" spans="1:13" ht="47.25" x14ac:dyDescent="0.25">
      <c r="A5" s="5">
        <v>2</v>
      </c>
      <c r="B5" s="6" t="s">
        <v>4</v>
      </c>
      <c r="C5" s="19">
        <v>31.9</v>
      </c>
      <c r="D5" s="19">
        <v>19.7</v>
      </c>
      <c r="E5" s="19">
        <v>48.9</v>
      </c>
      <c r="F5" s="26"/>
      <c r="G5" s="19">
        <v>21.6</v>
      </c>
      <c r="H5" s="19">
        <v>31.4</v>
      </c>
      <c r="I5" s="19">
        <v>34.200000000000003</v>
      </c>
      <c r="J5" s="26"/>
      <c r="K5" s="19">
        <v>16</v>
      </c>
      <c r="L5" s="19">
        <v>30.1</v>
      </c>
      <c r="M5" s="19">
        <v>29.3</v>
      </c>
    </row>
    <row r="6" spans="1:13" s="36" customFormat="1" x14ac:dyDescent="0.25">
      <c r="A6" s="5"/>
      <c r="B6" s="39" t="s">
        <v>134</v>
      </c>
      <c r="C6" s="34">
        <v>0.65</v>
      </c>
      <c r="D6" s="34">
        <v>0.4</v>
      </c>
      <c r="E6" s="34">
        <v>1</v>
      </c>
      <c r="F6" s="35"/>
      <c r="G6" s="34">
        <v>0.44</v>
      </c>
      <c r="H6" s="34">
        <v>0.64</v>
      </c>
      <c r="I6" s="34">
        <v>0.69</v>
      </c>
      <c r="J6" s="35"/>
      <c r="K6" s="34">
        <v>0.32</v>
      </c>
      <c r="L6" s="34">
        <v>0.61</v>
      </c>
      <c r="M6" s="34">
        <v>0.59</v>
      </c>
    </row>
    <row r="7" spans="1:13" ht="31.5" x14ac:dyDescent="0.25">
      <c r="A7" s="5">
        <v>3</v>
      </c>
      <c r="B7" s="6" t="s">
        <v>5</v>
      </c>
      <c r="C7" s="19">
        <v>10</v>
      </c>
      <c r="D7" s="19">
        <v>0</v>
      </c>
      <c r="E7" s="19">
        <v>8</v>
      </c>
      <c r="F7" s="26"/>
      <c r="G7" s="19">
        <v>3</v>
      </c>
      <c r="H7" s="19">
        <v>4</v>
      </c>
      <c r="I7" s="19">
        <v>6</v>
      </c>
      <c r="J7" s="26"/>
      <c r="K7" s="19">
        <v>0</v>
      </c>
      <c r="L7" s="19">
        <v>7</v>
      </c>
      <c r="M7" s="19">
        <v>8</v>
      </c>
    </row>
    <row r="8" spans="1:13" s="36" customFormat="1" x14ac:dyDescent="0.25">
      <c r="A8" s="5"/>
      <c r="B8" s="39" t="s">
        <v>134</v>
      </c>
      <c r="C8" s="34">
        <v>1</v>
      </c>
      <c r="D8" s="34">
        <v>0</v>
      </c>
      <c r="E8" s="34">
        <v>0.8</v>
      </c>
      <c r="F8" s="35"/>
      <c r="G8" s="34">
        <v>0.3</v>
      </c>
      <c r="H8" s="34">
        <v>0.4</v>
      </c>
      <c r="I8" s="34">
        <v>0.6</v>
      </c>
      <c r="J8" s="35"/>
      <c r="K8" s="34">
        <v>0</v>
      </c>
      <c r="L8" s="34">
        <v>0.7</v>
      </c>
      <c r="M8" s="34">
        <v>0.8</v>
      </c>
    </row>
    <row r="9" spans="1:13" ht="47.25" x14ac:dyDescent="0.25">
      <c r="A9" s="5">
        <v>4</v>
      </c>
      <c r="B9" s="6" t="s">
        <v>6</v>
      </c>
      <c r="C9" s="19">
        <v>100</v>
      </c>
      <c r="D9" s="19">
        <v>97</v>
      </c>
      <c r="E9" s="19">
        <v>100</v>
      </c>
      <c r="F9" s="19">
        <v>68</v>
      </c>
      <c r="G9" s="19">
        <v>97</v>
      </c>
      <c r="H9" s="19">
        <v>98</v>
      </c>
      <c r="I9" s="19">
        <v>95.4</v>
      </c>
      <c r="J9" s="19">
        <v>43</v>
      </c>
      <c r="K9" s="19">
        <v>100</v>
      </c>
      <c r="L9" s="19">
        <v>100</v>
      </c>
      <c r="M9" s="19">
        <v>100</v>
      </c>
    </row>
    <row r="10" spans="1:13" s="36" customFormat="1" x14ac:dyDescent="0.25">
      <c r="A10" s="5"/>
      <c r="B10" s="39" t="s">
        <v>134</v>
      </c>
      <c r="C10" s="34">
        <v>1</v>
      </c>
      <c r="D10" s="34">
        <v>0.97</v>
      </c>
      <c r="E10" s="34">
        <v>1</v>
      </c>
      <c r="F10" s="34">
        <v>0.68</v>
      </c>
      <c r="G10" s="34">
        <v>0.97</v>
      </c>
      <c r="H10" s="34">
        <v>0.98</v>
      </c>
      <c r="I10" s="34">
        <v>0.95</v>
      </c>
      <c r="J10" s="34">
        <v>0.43</v>
      </c>
      <c r="K10" s="34">
        <v>1</v>
      </c>
      <c r="L10" s="34">
        <v>1</v>
      </c>
      <c r="M10" s="34">
        <v>1</v>
      </c>
    </row>
    <row r="11" spans="1:13" ht="47.25" x14ac:dyDescent="0.25">
      <c r="A11" s="5">
        <v>5</v>
      </c>
      <c r="B11" s="6" t="s">
        <v>7</v>
      </c>
      <c r="C11" s="19">
        <v>42.5</v>
      </c>
      <c r="D11" s="19">
        <v>46.8</v>
      </c>
      <c r="E11" s="19">
        <v>46</v>
      </c>
      <c r="F11" s="19">
        <v>39</v>
      </c>
      <c r="G11" s="19">
        <v>42.2</v>
      </c>
      <c r="H11" s="19">
        <v>28.8</v>
      </c>
      <c r="I11" s="19">
        <v>51.5</v>
      </c>
      <c r="J11" s="19">
        <v>30</v>
      </c>
      <c r="K11" s="19">
        <v>19</v>
      </c>
      <c r="L11" s="19">
        <v>46.6</v>
      </c>
      <c r="M11" s="19">
        <v>48.2</v>
      </c>
    </row>
    <row r="12" spans="1:13" s="36" customFormat="1" x14ac:dyDescent="0.25">
      <c r="A12" s="5"/>
      <c r="B12" s="39" t="s">
        <v>134</v>
      </c>
      <c r="C12" s="34">
        <v>0.82</v>
      </c>
      <c r="D12" s="34">
        <v>0.9</v>
      </c>
      <c r="E12" s="34">
        <v>0.88</v>
      </c>
      <c r="F12" s="34">
        <v>0.75</v>
      </c>
      <c r="G12" s="34">
        <v>0.76</v>
      </c>
      <c r="H12" s="34">
        <v>0.54</v>
      </c>
      <c r="I12" s="34">
        <v>1</v>
      </c>
      <c r="J12" s="34">
        <v>0.57999999999999996</v>
      </c>
      <c r="K12" s="34">
        <v>0.36</v>
      </c>
      <c r="L12" s="34">
        <v>0.89</v>
      </c>
      <c r="M12" s="34">
        <v>0.92</v>
      </c>
    </row>
    <row r="13" spans="1:13" ht="31.5" x14ac:dyDescent="0.25">
      <c r="A13" s="5">
        <v>6</v>
      </c>
      <c r="B13" s="32" t="s">
        <v>8</v>
      </c>
      <c r="C13" s="24">
        <v>94</v>
      </c>
      <c r="D13" s="24">
        <v>96</v>
      </c>
      <c r="E13" s="24">
        <v>97</v>
      </c>
      <c r="F13" s="24">
        <v>86</v>
      </c>
      <c r="G13" s="24">
        <v>100</v>
      </c>
      <c r="H13" s="24">
        <v>87</v>
      </c>
      <c r="I13" s="24">
        <v>97</v>
      </c>
      <c r="J13" s="24">
        <v>100</v>
      </c>
      <c r="K13" s="24">
        <v>88</v>
      </c>
      <c r="L13" s="24">
        <v>60</v>
      </c>
      <c r="M13" s="24">
        <v>100</v>
      </c>
    </row>
    <row r="14" spans="1:13" s="36" customFormat="1" x14ac:dyDescent="0.25">
      <c r="A14" s="5"/>
      <c r="B14" s="39" t="s">
        <v>134</v>
      </c>
      <c r="C14" s="37">
        <v>0.94</v>
      </c>
      <c r="D14" s="37">
        <v>0.96</v>
      </c>
      <c r="E14" s="37">
        <v>0.97</v>
      </c>
      <c r="F14" s="37">
        <v>0.86</v>
      </c>
      <c r="G14" s="37">
        <v>1</v>
      </c>
      <c r="H14" s="37">
        <v>0.87</v>
      </c>
      <c r="I14" s="37">
        <v>0.97</v>
      </c>
      <c r="J14" s="37">
        <v>1</v>
      </c>
      <c r="K14" s="37">
        <v>0.88</v>
      </c>
      <c r="L14" s="37">
        <v>0.6</v>
      </c>
      <c r="M14" s="37">
        <v>1</v>
      </c>
    </row>
    <row r="15" spans="1:13" ht="47.25" x14ac:dyDescent="0.25">
      <c r="A15" s="5">
        <v>7</v>
      </c>
      <c r="B15" s="32" t="s">
        <v>9</v>
      </c>
      <c r="C15" s="24">
        <v>58</v>
      </c>
      <c r="D15" s="24">
        <v>89</v>
      </c>
      <c r="E15" s="24">
        <v>68</v>
      </c>
      <c r="F15" s="24">
        <v>82</v>
      </c>
      <c r="G15" s="24">
        <v>25</v>
      </c>
      <c r="H15" s="24">
        <v>35</v>
      </c>
      <c r="I15" s="24">
        <v>66.5</v>
      </c>
      <c r="J15" s="24">
        <v>50</v>
      </c>
      <c r="K15" s="24">
        <v>50</v>
      </c>
      <c r="L15" s="24">
        <v>48.6</v>
      </c>
      <c r="M15" s="24">
        <v>76</v>
      </c>
    </row>
    <row r="16" spans="1:13" s="36" customFormat="1" x14ac:dyDescent="0.25">
      <c r="A16" s="5"/>
      <c r="B16" s="39" t="s">
        <v>134</v>
      </c>
      <c r="C16" s="37">
        <v>0.65</v>
      </c>
      <c r="D16" s="37">
        <v>1</v>
      </c>
      <c r="E16" s="37">
        <v>0.76</v>
      </c>
      <c r="F16" s="37">
        <v>0.92</v>
      </c>
      <c r="G16" s="37">
        <v>0.28000000000000003</v>
      </c>
      <c r="H16" s="37">
        <v>0.39</v>
      </c>
      <c r="I16" s="37">
        <v>0.74</v>
      </c>
      <c r="J16" s="37">
        <v>0.56000000000000005</v>
      </c>
      <c r="K16" s="37">
        <v>0.56000000000000005</v>
      </c>
      <c r="L16" s="37">
        <v>0.54</v>
      </c>
      <c r="M16" s="37">
        <v>0.85</v>
      </c>
    </row>
    <row r="17" spans="1:13" s="36" customFormat="1" x14ac:dyDescent="0.25">
      <c r="A17" s="5"/>
      <c r="B17" s="39" t="s">
        <v>64</v>
      </c>
      <c r="C17" s="37">
        <f>C4+C6+C8+C10+C12+C14+C16</f>
        <v>6.0400000000000009</v>
      </c>
      <c r="D17" s="37">
        <f t="shared" ref="D17:M17" si="0">D4+D6+D8+D10+D12+D14+D16</f>
        <v>5.18</v>
      </c>
      <c r="E17" s="37">
        <f t="shared" si="0"/>
        <v>6.4099999999999993</v>
      </c>
      <c r="F17" s="37">
        <f t="shared" si="0"/>
        <v>3.21</v>
      </c>
      <c r="G17" s="37">
        <f t="shared" si="0"/>
        <v>4.7300000000000004</v>
      </c>
      <c r="H17" s="37">
        <f t="shared" si="0"/>
        <v>4.8199999999999994</v>
      </c>
      <c r="I17" s="37">
        <f t="shared" si="0"/>
        <v>5.95</v>
      </c>
      <c r="J17" s="37">
        <f t="shared" si="0"/>
        <v>2.57</v>
      </c>
      <c r="K17" s="37">
        <f t="shared" si="0"/>
        <v>4.12</v>
      </c>
      <c r="L17" s="37">
        <f t="shared" si="0"/>
        <v>5.339999999999999</v>
      </c>
      <c r="M17" s="37">
        <f t="shared" si="0"/>
        <v>6.1599999999999993</v>
      </c>
    </row>
    <row r="18" spans="1:13" x14ac:dyDescent="0.25">
      <c r="A18" s="5">
        <v>8</v>
      </c>
      <c r="B18" s="6" t="s">
        <v>65</v>
      </c>
      <c r="C18" s="19">
        <v>25</v>
      </c>
      <c r="D18" s="19">
        <v>6.3</v>
      </c>
      <c r="E18" s="19">
        <v>13</v>
      </c>
      <c r="F18" s="19">
        <v>20</v>
      </c>
      <c r="G18" s="19">
        <v>15</v>
      </c>
      <c r="H18" s="19">
        <v>16.600000000000001</v>
      </c>
      <c r="I18" s="19">
        <v>20</v>
      </c>
      <c r="J18" s="19">
        <v>0</v>
      </c>
      <c r="K18" s="19">
        <v>0</v>
      </c>
      <c r="L18" s="19">
        <v>16</v>
      </c>
      <c r="M18" s="19">
        <v>13</v>
      </c>
    </row>
    <row r="19" spans="1:13" s="36" customFormat="1" x14ac:dyDescent="0.25">
      <c r="A19" s="5"/>
      <c r="B19" s="39" t="s">
        <v>134</v>
      </c>
      <c r="C19" s="34">
        <f>C18/25</f>
        <v>1</v>
      </c>
      <c r="D19" s="81">
        <f t="shared" ref="D19:M19" si="1">D18/25</f>
        <v>0.252</v>
      </c>
      <c r="E19" s="34">
        <f t="shared" si="1"/>
        <v>0.52</v>
      </c>
      <c r="F19" s="34">
        <f t="shared" si="1"/>
        <v>0.8</v>
      </c>
      <c r="G19" s="34">
        <f t="shared" si="1"/>
        <v>0.6</v>
      </c>
      <c r="H19" s="81">
        <f t="shared" si="1"/>
        <v>0.66400000000000003</v>
      </c>
      <c r="I19" s="34">
        <f t="shared" si="1"/>
        <v>0.8</v>
      </c>
      <c r="J19" s="34">
        <f t="shared" si="1"/>
        <v>0</v>
      </c>
      <c r="K19" s="34">
        <f t="shared" si="1"/>
        <v>0</v>
      </c>
      <c r="L19" s="34">
        <f t="shared" si="1"/>
        <v>0.64</v>
      </c>
      <c r="M19" s="34">
        <f t="shared" si="1"/>
        <v>0.52</v>
      </c>
    </row>
    <row r="20" spans="1:13" x14ac:dyDescent="0.25">
      <c r="A20" s="5">
        <v>9</v>
      </c>
      <c r="B20" s="6" t="s">
        <v>66</v>
      </c>
      <c r="C20" s="19">
        <v>12</v>
      </c>
      <c r="D20" s="19">
        <v>14.3</v>
      </c>
      <c r="E20" s="19">
        <v>11.3</v>
      </c>
      <c r="F20" s="19">
        <v>11.4</v>
      </c>
      <c r="G20" s="19">
        <v>15</v>
      </c>
      <c r="H20" s="19">
        <v>0</v>
      </c>
      <c r="I20" s="19">
        <v>17.2</v>
      </c>
      <c r="J20" s="19">
        <v>0</v>
      </c>
      <c r="K20" s="19">
        <v>11</v>
      </c>
      <c r="L20" s="19">
        <v>10.5</v>
      </c>
      <c r="M20" s="19">
        <v>22.3</v>
      </c>
    </row>
    <row r="21" spans="1:13" s="36" customFormat="1" x14ac:dyDescent="0.25">
      <c r="A21" s="5"/>
      <c r="B21" s="39" t="s">
        <v>134</v>
      </c>
      <c r="C21" s="81">
        <f>C20/22.3</f>
        <v>0.53811659192825112</v>
      </c>
      <c r="D21" s="81">
        <f t="shared" ref="D21:M21" si="2">D20/22.3</f>
        <v>0.64125560538116588</v>
      </c>
      <c r="E21" s="81">
        <f t="shared" si="2"/>
        <v>0.50672645739910316</v>
      </c>
      <c r="F21" s="81">
        <f t="shared" si="2"/>
        <v>0.5112107623318386</v>
      </c>
      <c r="G21" s="81">
        <f t="shared" si="2"/>
        <v>0.67264573991031384</v>
      </c>
      <c r="H21" s="34">
        <f t="shared" si="2"/>
        <v>0</v>
      </c>
      <c r="I21" s="81">
        <f t="shared" si="2"/>
        <v>0.77130044843049317</v>
      </c>
      <c r="J21" s="34">
        <f t="shared" si="2"/>
        <v>0</v>
      </c>
      <c r="K21" s="81">
        <f t="shared" si="2"/>
        <v>0.49327354260089684</v>
      </c>
      <c r="L21" s="81">
        <f t="shared" si="2"/>
        <v>0.4708520179372197</v>
      </c>
      <c r="M21" s="34">
        <f t="shared" si="2"/>
        <v>1</v>
      </c>
    </row>
    <row r="22" spans="1:13" x14ac:dyDescent="0.25">
      <c r="A22" s="5">
        <v>10</v>
      </c>
      <c r="B22" s="6" t="s">
        <v>67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0.4</v>
      </c>
    </row>
    <row r="23" spans="1:13" s="36" customFormat="1" x14ac:dyDescent="0.25">
      <c r="A23" s="8"/>
      <c r="B23" s="39" t="s">
        <v>135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1</v>
      </c>
    </row>
    <row r="24" spans="1:13" ht="31.5" x14ac:dyDescent="0.25">
      <c r="A24" s="8">
        <v>11</v>
      </c>
      <c r="B24" s="7" t="s">
        <v>130</v>
      </c>
      <c r="C24" s="19">
        <v>6</v>
      </c>
      <c r="D24" s="19">
        <v>6</v>
      </c>
      <c r="E24" s="19">
        <v>8</v>
      </c>
      <c r="F24" s="19">
        <v>2</v>
      </c>
      <c r="G24" s="19">
        <v>5</v>
      </c>
      <c r="H24" s="19">
        <v>1</v>
      </c>
      <c r="I24" s="19">
        <v>11</v>
      </c>
      <c r="J24" s="19">
        <v>0</v>
      </c>
      <c r="K24" s="19">
        <v>2</v>
      </c>
      <c r="L24" s="19">
        <v>7</v>
      </c>
      <c r="M24" s="19">
        <v>10</v>
      </c>
    </row>
    <row r="25" spans="1:13" s="36" customFormat="1" x14ac:dyDescent="0.25">
      <c r="A25" s="9"/>
      <c r="B25" s="45" t="s">
        <v>134</v>
      </c>
      <c r="C25" s="83">
        <f>C24/11</f>
        <v>0.54545454545454541</v>
      </c>
      <c r="D25" s="83">
        <f t="shared" ref="D25:M25" si="3">D24/11</f>
        <v>0.54545454545454541</v>
      </c>
      <c r="E25" s="83">
        <f t="shared" si="3"/>
        <v>0.72727272727272729</v>
      </c>
      <c r="F25" s="83">
        <f t="shared" si="3"/>
        <v>0.18181818181818182</v>
      </c>
      <c r="G25" s="83">
        <f t="shared" si="3"/>
        <v>0.45454545454545453</v>
      </c>
      <c r="H25" s="83">
        <f t="shared" si="3"/>
        <v>9.0909090909090912E-2</v>
      </c>
      <c r="I25" s="83">
        <f t="shared" si="3"/>
        <v>1</v>
      </c>
      <c r="J25" s="83">
        <f t="shared" si="3"/>
        <v>0</v>
      </c>
      <c r="K25" s="83">
        <f t="shared" si="3"/>
        <v>0.18181818181818182</v>
      </c>
      <c r="L25" s="83">
        <f t="shared" si="3"/>
        <v>0.63636363636363635</v>
      </c>
      <c r="M25" s="83">
        <f t="shared" si="3"/>
        <v>0.90909090909090906</v>
      </c>
    </row>
    <row r="26" spans="1:13" ht="47.25" x14ac:dyDescent="0.25">
      <c r="A26" s="5">
        <v>12</v>
      </c>
      <c r="B26" s="6" t="s">
        <v>131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1</v>
      </c>
      <c r="J26" s="5">
        <v>0</v>
      </c>
      <c r="K26" s="5">
        <v>0</v>
      </c>
      <c r="L26" s="5">
        <v>0</v>
      </c>
      <c r="M26" s="5">
        <v>0</v>
      </c>
    </row>
    <row r="27" spans="1:13" s="36" customFormat="1" x14ac:dyDescent="0.25">
      <c r="A27" s="5"/>
      <c r="B27" s="39" t="s">
        <v>136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0.5</v>
      </c>
      <c r="J27" s="33">
        <v>0</v>
      </c>
      <c r="K27" s="33">
        <v>0</v>
      </c>
      <c r="L27" s="33">
        <v>0</v>
      </c>
      <c r="M27" s="33">
        <v>0</v>
      </c>
    </row>
    <row r="28" spans="1:13" x14ac:dyDescent="0.25">
      <c r="A28" s="10">
        <v>13</v>
      </c>
      <c r="B28" s="2" t="s">
        <v>68</v>
      </c>
      <c r="C28" s="10">
        <f>SUM(C29:C31)</f>
        <v>1.2000000000000002</v>
      </c>
      <c r="D28" s="10">
        <f t="shared" ref="D28:M28" si="4">SUM(D29:D31)</f>
        <v>1.1000000000000001</v>
      </c>
      <c r="E28" s="10">
        <f t="shared" si="4"/>
        <v>1.1000000000000001</v>
      </c>
      <c r="F28" s="10">
        <f t="shared" si="4"/>
        <v>0.7</v>
      </c>
      <c r="G28" s="10">
        <f t="shared" si="4"/>
        <v>1</v>
      </c>
      <c r="H28" s="10">
        <f t="shared" si="4"/>
        <v>0.60000000000000009</v>
      </c>
      <c r="I28" s="10">
        <f t="shared" si="4"/>
        <v>1.1000000000000001</v>
      </c>
      <c r="J28" s="10">
        <f t="shared" si="4"/>
        <v>0</v>
      </c>
      <c r="K28" s="10">
        <f t="shared" si="4"/>
        <v>1.3</v>
      </c>
      <c r="L28" s="10">
        <f t="shared" si="4"/>
        <v>0.65</v>
      </c>
      <c r="M28" s="10">
        <f t="shared" si="4"/>
        <v>1.0499999999999998</v>
      </c>
    </row>
    <row r="29" spans="1:13" x14ac:dyDescent="0.25">
      <c r="A29" s="10"/>
      <c r="B29" s="46" t="s">
        <v>69</v>
      </c>
      <c r="C29" s="10">
        <v>0.1</v>
      </c>
      <c r="D29" s="10"/>
      <c r="E29" s="10"/>
      <c r="F29" s="10">
        <v>0.1</v>
      </c>
      <c r="G29" s="10">
        <v>0.4</v>
      </c>
      <c r="H29" s="10">
        <v>0.4</v>
      </c>
      <c r="I29" s="10">
        <v>0.2</v>
      </c>
      <c r="J29" s="10"/>
      <c r="K29" s="10"/>
      <c r="L29" s="10">
        <v>0.05</v>
      </c>
      <c r="M29" s="10">
        <v>0.35</v>
      </c>
    </row>
    <row r="30" spans="1:13" x14ac:dyDescent="0.25">
      <c r="A30" s="10"/>
      <c r="B30" s="46" t="s">
        <v>70</v>
      </c>
      <c r="C30" s="10"/>
      <c r="D30" s="10">
        <v>0.4</v>
      </c>
      <c r="E30" s="10"/>
      <c r="F30" s="10"/>
      <c r="G30" s="10"/>
      <c r="H30" s="10"/>
      <c r="I30" s="10"/>
      <c r="J30" s="10"/>
      <c r="K30" s="10"/>
      <c r="L30" s="10"/>
      <c r="M30" s="10"/>
    </row>
    <row r="31" spans="1:13" x14ac:dyDescent="0.25">
      <c r="A31" s="10"/>
      <c r="B31" s="46" t="s">
        <v>71</v>
      </c>
      <c r="C31" s="10">
        <v>1.1000000000000001</v>
      </c>
      <c r="D31" s="10">
        <v>0.7</v>
      </c>
      <c r="E31" s="10">
        <v>1.1000000000000001</v>
      </c>
      <c r="F31" s="10">
        <v>0.6</v>
      </c>
      <c r="G31" s="10">
        <v>0.6</v>
      </c>
      <c r="H31" s="10">
        <v>0.2</v>
      </c>
      <c r="I31" s="10">
        <v>0.9</v>
      </c>
      <c r="J31" s="10"/>
      <c r="K31" s="10">
        <v>1.3</v>
      </c>
      <c r="L31" s="10">
        <v>0.6</v>
      </c>
      <c r="M31" s="10">
        <v>0.7</v>
      </c>
    </row>
    <row r="32" spans="1:13" s="36" customFormat="1" x14ac:dyDescent="0.25">
      <c r="A32" s="5"/>
      <c r="B32" s="39" t="s">
        <v>134</v>
      </c>
      <c r="C32" s="83">
        <f>C28/1.3</f>
        <v>0.92307692307692313</v>
      </c>
      <c r="D32" s="83">
        <f t="shared" ref="D32:M32" si="5">D28/1.3</f>
        <v>0.84615384615384615</v>
      </c>
      <c r="E32" s="83">
        <f t="shared" si="5"/>
        <v>0.84615384615384615</v>
      </c>
      <c r="F32" s="83">
        <f t="shared" si="5"/>
        <v>0.53846153846153844</v>
      </c>
      <c r="G32" s="83">
        <f t="shared" si="5"/>
        <v>0.76923076923076916</v>
      </c>
      <c r="H32" s="83">
        <f t="shared" si="5"/>
        <v>0.46153846153846156</v>
      </c>
      <c r="I32" s="83">
        <f t="shared" si="5"/>
        <v>0.84615384615384615</v>
      </c>
      <c r="J32" s="83">
        <f t="shared" si="5"/>
        <v>0</v>
      </c>
      <c r="K32" s="83">
        <f t="shared" si="5"/>
        <v>1</v>
      </c>
      <c r="L32" s="83">
        <f t="shared" si="5"/>
        <v>0.5</v>
      </c>
      <c r="M32" s="83">
        <f t="shared" si="5"/>
        <v>0.80769230769230749</v>
      </c>
    </row>
    <row r="33" spans="1:13" s="3" customFormat="1" x14ac:dyDescent="0.25">
      <c r="A33" s="87" t="s">
        <v>10</v>
      </c>
      <c r="B33" s="87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s="40" customFormat="1" ht="31.5" x14ac:dyDescent="0.25">
      <c r="A34" s="28">
        <v>1</v>
      </c>
      <c r="B34" s="32" t="s">
        <v>11</v>
      </c>
      <c r="C34" s="24">
        <v>15</v>
      </c>
      <c r="D34" s="24">
        <v>10</v>
      </c>
      <c r="E34" s="24">
        <v>10</v>
      </c>
      <c r="F34" s="24">
        <v>6</v>
      </c>
      <c r="G34" s="24">
        <v>15</v>
      </c>
      <c r="H34" s="24">
        <v>0</v>
      </c>
      <c r="I34" s="24">
        <v>17</v>
      </c>
      <c r="J34" s="24">
        <v>3</v>
      </c>
      <c r="K34" s="24">
        <v>6</v>
      </c>
      <c r="L34" s="24">
        <v>10</v>
      </c>
      <c r="M34" s="24">
        <v>4</v>
      </c>
    </row>
    <row r="35" spans="1:13" s="42" customFormat="1" x14ac:dyDescent="0.25">
      <c r="A35" s="28"/>
      <c r="B35" s="39" t="s">
        <v>137</v>
      </c>
      <c r="C35" s="84">
        <f>-C34/17</f>
        <v>-0.88235294117647056</v>
      </c>
      <c r="D35" s="84">
        <f t="shared" ref="D35:M35" si="6">-D34/17</f>
        <v>-0.58823529411764708</v>
      </c>
      <c r="E35" s="84">
        <f t="shared" si="6"/>
        <v>-0.58823529411764708</v>
      </c>
      <c r="F35" s="84">
        <f t="shared" si="6"/>
        <v>-0.35294117647058826</v>
      </c>
      <c r="G35" s="84">
        <f t="shared" si="6"/>
        <v>-0.88235294117647056</v>
      </c>
      <c r="H35" s="84">
        <f t="shared" si="6"/>
        <v>0</v>
      </c>
      <c r="I35" s="84">
        <f t="shared" si="6"/>
        <v>-1</v>
      </c>
      <c r="J35" s="84">
        <f t="shared" si="6"/>
        <v>-0.17647058823529413</v>
      </c>
      <c r="K35" s="84">
        <f t="shared" si="6"/>
        <v>-0.35294117647058826</v>
      </c>
      <c r="L35" s="84">
        <f t="shared" si="6"/>
        <v>-0.58823529411764708</v>
      </c>
      <c r="M35" s="84">
        <f t="shared" si="6"/>
        <v>-0.23529411764705882</v>
      </c>
    </row>
    <row r="36" spans="1:13" s="40" customFormat="1" x14ac:dyDescent="0.25">
      <c r="A36" s="52">
        <v>2</v>
      </c>
      <c r="B36" s="7" t="s">
        <v>72</v>
      </c>
      <c r="C36" s="30">
        <f>SUM(C37:C39)</f>
        <v>0</v>
      </c>
      <c r="D36" s="30">
        <f t="shared" ref="D36:M36" si="7">SUM(D37:D39)</f>
        <v>6</v>
      </c>
      <c r="E36" s="30">
        <f t="shared" si="7"/>
        <v>13</v>
      </c>
      <c r="F36" s="30">
        <f t="shared" si="7"/>
        <v>0</v>
      </c>
      <c r="G36" s="30">
        <f t="shared" si="7"/>
        <v>23</v>
      </c>
      <c r="H36" s="30">
        <f t="shared" si="7"/>
        <v>8.4</v>
      </c>
      <c r="I36" s="30">
        <f t="shared" si="7"/>
        <v>6.6</v>
      </c>
      <c r="J36" s="30">
        <f t="shared" si="7"/>
        <v>0</v>
      </c>
      <c r="K36" s="30">
        <f t="shared" si="7"/>
        <v>0</v>
      </c>
      <c r="L36" s="30">
        <f t="shared" si="7"/>
        <v>34</v>
      </c>
      <c r="M36" s="30">
        <f t="shared" si="7"/>
        <v>51</v>
      </c>
    </row>
    <row r="37" spans="1:13" s="40" customFormat="1" x14ac:dyDescent="0.25">
      <c r="A37" s="54"/>
      <c r="B37" s="16" t="s">
        <v>73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26</v>
      </c>
      <c r="M37" s="44">
        <v>33</v>
      </c>
    </row>
    <row r="38" spans="1:13" s="40" customFormat="1" x14ac:dyDescent="0.25">
      <c r="A38" s="54"/>
      <c r="B38" s="16" t="s">
        <v>74</v>
      </c>
      <c r="C38" s="44">
        <v>0</v>
      </c>
      <c r="D38" s="44">
        <v>0</v>
      </c>
      <c r="E38" s="44">
        <v>13</v>
      </c>
      <c r="F38" s="44">
        <v>0</v>
      </c>
      <c r="G38" s="44">
        <v>13</v>
      </c>
      <c r="H38" s="44">
        <v>8.4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</row>
    <row r="39" spans="1:13" s="40" customFormat="1" x14ac:dyDescent="0.25">
      <c r="A39" s="53"/>
      <c r="B39" s="17" t="s">
        <v>75</v>
      </c>
      <c r="C39" s="29">
        <v>0</v>
      </c>
      <c r="D39" s="29">
        <v>6</v>
      </c>
      <c r="E39" s="29">
        <v>0</v>
      </c>
      <c r="F39" s="29">
        <v>0</v>
      </c>
      <c r="G39" s="29">
        <v>10</v>
      </c>
      <c r="H39" s="29">
        <v>0</v>
      </c>
      <c r="I39" s="29">
        <v>6.6</v>
      </c>
      <c r="J39" s="29">
        <v>0</v>
      </c>
      <c r="K39" s="29">
        <v>0</v>
      </c>
      <c r="L39" s="29">
        <v>8</v>
      </c>
      <c r="M39" s="29">
        <v>18</v>
      </c>
    </row>
    <row r="40" spans="1:13" s="42" customFormat="1" x14ac:dyDescent="0.25">
      <c r="A40" s="28"/>
      <c r="B40" s="39" t="s">
        <v>134</v>
      </c>
      <c r="C40" s="41">
        <f>C36/51</f>
        <v>0</v>
      </c>
      <c r="D40" s="84">
        <f>D36/51</f>
        <v>0.11764705882352941</v>
      </c>
      <c r="E40" s="84">
        <f t="shared" ref="E40:M40" si="8">E36/51</f>
        <v>0.25490196078431371</v>
      </c>
      <c r="F40" s="84">
        <f t="shared" si="8"/>
        <v>0</v>
      </c>
      <c r="G40" s="84">
        <f t="shared" si="8"/>
        <v>0.45098039215686275</v>
      </c>
      <c r="H40" s="84">
        <f t="shared" si="8"/>
        <v>0.16470588235294117</v>
      </c>
      <c r="I40" s="84">
        <f t="shared" si="8"/>
        <v>0.12941176470588234</v>
      </c>
      <c r="J40" s="84">
        <f t="shared" si="8"/>
        <v>0</v>
      </c>
      <c r="K40" s="84">
        <f t="shared" si="8"/>
        <v>0</v>
      </c>
      <c r="L40" s="84">
        <f t="shared" si="8"/>
        <v>0.66666666666666663</v>
      </c>
      <c r="M40" s="84">
        <f t="shared" si="8"/>
        <v>1</v>
      </c>
    </row>
    <row r="41" spans="1:13" s="40" customFormat="1" ht="31.5" x14ac:dyDescent="0.25">
      <c r="A41" s="28">
        <v>3</v>
      </c>
      <c r="B41" s="6" t="s">
        <v>76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32</v>
      </c>
      <c r="L41" s="24">
        <v>0</v>
      </c>
      <c r="M41" s="24">
        <v>0</v>
      </c>
    </row>
    <row r="42" spans="1:13" s="42" customFormat="1" x14ac:dyDescent="0.25">
      <c r="A42" s="28"/>
      <c r="B42" s="39" t="s">
        <v>134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1</v>
      </c>
      <c r="L42" s="37">
        <v>0</v>
      </c>
      <c r="M42" s="37">
        <v>0</v>
      </c>
    </row>
    <row r="43" spans="1:13" s="40" customFormat="1" x14ac:dyDescent="0.25">
      <c r="A43" s="28">
        <v>4</v>
      </c>
      <c r="B43" s="6" t="s">
        <v>12</v>
      </c>
      <c r="C43" s="24">
        <v>1</v>
      </c>
      <c r="D43" s="24">
        <v>0.9</v>
      </c>
      <c r="E43" s="24">
        <v>0.2</v>
      </c>
      <c r="F43" s="24">
        <v>0.3</v>
      </c>
      <c r="G43" s="24">
        <v>0.6</v>
      </c>
      <c r="H43" s="24">
        <v>0.5</v>
      </c>
      <c r="I43" s="24">
        <v>0.8</v>
      </c>
      <c r="J43" s="24">
        <v>0.1</v>
      </c>
      <c r="K43" s="24">
        <v>0.4</v>
      </c>
      <c r="L43" s="24">
        <v>0.7</v>
      </c>
      <c r="M43" s="24">
        <v>0.7</v>
      </c>
    </row>
    <row r="44" spans="1:13" s="42" customFormat="1" x14ac:dyDescent="0.25">
      <c r="A44" s="41"/>
      <c r="B44" s="39" t="s">
        <v>138</v>
      </c>
      <c r="C44" s="37">
        <v>0.1</v>
      </c>
      <c r="D44" s="37">
        <v>0.09</v>
      </c>
      <c r="E44" s="37">
        <v>0.02</v>
      </c>
      <c r="F44" s="37">
        <v>0.03</v>
      </c>
      <c r="G44" s="37">
        <v>0.06</v>
      </c>
      <c r="H44" s="37">
        <v>0.05</v>
      </c>
      <c r="I44" s="37">
        <v>0.08</v>
      </c>
      <c r="J44" s="37">
        <v>0.01</v>
      </c>
      <c r="K44" s="37">
        <v>0.04</v>
      </c>
      <c r="L44" s="37">
        <v>7.0000000000000007E-2</v>
      </c>
      <c r="M44" s="37">
        <v>7.0000000000000007E-2</v>
      </c>
    </row>
    <row r="45" spans="1:13" s="40" customFormat="1" ht="66.75" customHeight="1" x14ac:dyDescent="0.25">
      <c r="A45" s="28">
        <v>5</v>
      </c>
      <c r="B45" s="6" t="s">
        <v>77</v>
      </c>
      <c r="C45" s="24">
        <v>0.05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</row>
    <row r="46" spans="1:13" s="42" customFormat="1" x14ac:dyDescent="0.25">
      <c r="A46" s="28"/>
      <c r="B46" s="39" t="s">
        <v>138</v>
      </c>
      <c r="C46" s="37">
        <v>0.1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</row>
    <row r="47" spans="1:13" s="3" customFormat="1" x14ac:dyDescent="0.25">
      <c r="A47" s="82" t="s">
        <v>13</v>
      </c>
      <c r="B47" s="15"/>
    </row>
    <row r="48" spans="1:13" ht="31.5" x14ac:dyDescent="0.25">
      <c r="A48" s="8">
        <v>1</v>
      </c>
      <c r="B48" s="7" t="s">
        <v>14</v>
      </c>
      <c r="C48" s="25">
        <f>SUM(C49:C51)</f>
        <v>165</v>
      </c>
      <c r="D48" s="25">
        <f t="shared" ref="D48:M48" si="9">SUM(D49:D51)</f>
        <v>136</v>
      </c>
      <c r="E48" s="25">
        <f t="shared" si="9"/>
        <v>82</v>
      </c>
      <c r="F48" s="25">
        <f t="shared" si="9"/>
        <v>103</v>
      </c>
      <c r="G48" s="25">
        <f t="shared" si="9"/>
        <v>157.5</v>
      </c>
      <c r="H48" s="25">
        <f t="shared" si="9"/>
        <v>33</v>
      </c>
      <c r="I48" s="25">
        <f t="shared" si="9"/>
        <v>103.7</v>
      </c>
      <c r="J48" s="25">
        <f t="shared" si="9"/>
        <v>20</v>
      </c>
      <c r="K48" s="25">
        <f t="shared" si="9"/>
        <v>123</v>
      </c>
      <c r="L48" s="25">
        <f t="shared" si="9"/>
        <v>81</v>
      </c>
      <c r="M48" s="25">
        <f t="shared" si="9"/>
        <v>220</v>
      </c>
    </row>
    <row r="49" spans="1:13" x14ac:dyDescent="0.25">
      <c r="A49" s="10"/>
      <c r="B49" s="10" t="s">
        <v>23</v>
      </c>
      <c r="C49" s="21">
        <v>52</v>
      </c>
      <c r="D49" s="21">
        <v>100</v>
      </c>
      <c r="E49" s="21">
        <v>32</v>
      </c>
      <c r="F49" s="21">
        <v>100</v>
      </c>
      <c r="G49" s="21">
        <v>92</v>
      </c>
      <c r="H49" s="44"/>
      <c r="I49" s="44">
        <v>72.7</v>
      </c>
      <c r="J49" s="21">
        <v>20</v>
      </c>
      <c r="K49" s="21">
        <v>50</v>
      </c>
      <c r="L49" s="21">
        <v>39</v>
      </c>
      <c r="M49" s="21">
        <v>100</v>
      </c>
    </row>
    <row r="50" spans="1:13" x14ac:dyDescent="0.25">
      <c r="A50" s="10"/>
      <c r="B50" s="10" t="s">
        <v>24</v>
      </c>
      <c r="C50" s="21">
        <v>54</v>
      </c>
      <c r="D50" s="21">
        <v>36</v>
      </c>
      <c r="E50" s="21">
        <v>50</v>
      </c>
      <c r="F50" s="21">
        <v>3</v>
      </c>
      <c r="G50" s="21">
        <v>28</v>
      </c>
      <c r="H50" s="44">
        <v>33</v>
      </c>
      <c r="I50" s="44">
        <v>15.6</v>
      </c>
      <c r="J50" s="21">
        <v>0</v>
      </c>
      <c r="K50" s="21">
        <v>60</v>
      </c>
      <c r="L50" s="21">
        <v>42</v>
      </c>
      <c r="M50" s="21">
        <v>60</v>
      </c>
    </row>
    <row r="51" spans="1:13" x14ac:dyDescent="0.25">
      <c r="A51" s="11"/>
      <c r="B51" s="11" t="s">
        <v>25</v>
      </c>
      <c r="C51" s="22">
        <v>59</v>
      </c>
      <c r="D51" s="22">
        <v>0</v>
      </c>
      <c r="E51" s="22">
        <v>0</v>
      </c>
      <c r="F51" s="27"/>
      <c r="G51" s="22">
        <v>37.5</v>
      </c>
      <c r="H51" s="29"/>
      <c r="I51" s="29">
        <v>15.4</v>
      </c>
      <c r="J51" s="27"/>
      <c r="K51" s="22">
        <v>13</v>
      </c>
      <c r="L51" s="22">
        <v>0</v>
      </c>
      <c r="M51" s="22">
        <v>60</v>
      </c>
    </row>
    <row r="52" spans="1:13" s="36" customFormat="1" x14ac:dyDescent="0.25">
      <c r="A52" s="11"/>
      <c r="B52" s="39" t="s">
        <v>139</v>
      </c>
      <c r="C52" s="47">
        <f>C48/220</f>
        <v>0.75</v>
      </c>
      <c r="D52" s="85">
        <f t="shared" ref="D52:M52" si="10">D48/220</f>
        <v>0.61818181818181817</v>
      </c>
      <c r="E52" s="85">
        <f t="shared" si="10"/>
        <v>0.37272727272727274</v>
      </c>
      <c r="F52" s="85">
        <f t="shared" si="10"/>
        <v>0.4681818181818182</v>
      </c>
      <c r="G52" s="85">
        <f t="shared" si="10"/>
        <v>0.71590909090909094</v>
      </c>
      <c r="H52" s="47">
        <f t="shared" si="10"/>
        <v>0.15</v>
      </c>
      <c r="I52" s="85">
        <f t="shared" si="10"/>
        <v>0.47136363636363637</v>
      </c>
      <c r="J52" s="85">
        <f t="shared" si="10"/>
        <v>9.0909090909090912E-2</v>
      </c>
      <c r="K52" s="85">
        <f t="shared" si="10"/>
        <v>0.55909090909090908</v>
      </c>
      <c r="L52" s="85">
        <f t="shared" si="10"/>
        <v>0.36818181818181817</v>
      </c>
      <c r="M52" s="47">
        <f t="shared" si="10"/>
        <v>1</v>
      </c>
    </row>
    <row r="53" spans="1:13" ht="38.25" customHeight="1" x14ac:dyDescent="0.25">
      <c r="A53" s="11">
        <v>2</v>
      </c>
      <c r="B53" s="6" t="s">
        <v>15</v>
      </c>
      <c r="C53" s="22">
        <v>80</v>
      </c>
      <c r="D53" s="22">
        <v>100</v>
      </c>
      <c r="E53" s="22">
        <v>57</v>
      </c>
      <c r="F53" s="55">
        <v>75</v>
      </c>
      <c r="G53" s="22">
        <v>67</v>
      </c>
      <c r="H53" s="29">
        <v>0</v>
      </c>
      <c r="I53" s="29">
        <v>40</v>
      </c>
      <c r="J53" s="55">
        <v>0</v>
      </c>
      <c r="K53" s="22">
        <v>4</v>
      </c>
      <c r="L53" s="22">
        <v>3</v>
      </c>
      <c r="M53" s="22">
        <v>100</v>
      </c>
    </row>
    <row r="54" spans="1:13" s="36" customFormat="1" x14ac:dyDescent="0.25">
      <c r="A54" s="80"/>
      <c r="B54" s="39" t="s">
        <v>139</v>
      </c>
      <c r="C54" s="47">
        <v>0.8</v>
      </c>
      <c r="D54" s="47">
        <v>1</v>
      </c>
      <c r="E54" s="47">
        <v>0.56999999999999995</v>
      </c>
      <c r="F54" s="49">
        <v>0.75</v>
      </c>
      <c r="G54" s="47">
        <v>0.67</v>
      </c>
      <c r="H54" s="48">
        <v>0</v>
      </c>
      <c r="I54" s="48">
        <v>0.4</v>
      </c>
      <c r="J54" s="49">
        <v>0</v>
      </c>
      <c r="K54" s="47">
        <v>0.04</v>
      </c>
      <c r="L54" s="47">
        <v>0.03</v>
      </c>
      <c r="M54" s="47">
        <v>1</v>
      </c>
    </row>
    <row r="55" spans="1:13" ht="32.25" customHeight="1" x14ac:dyDescent="0.25">
      <c r="A55" s="5">
        <v>3</v>
      </c>
      <c r="B55" s="6" t="s">
        <v>16</v>
      </c>
      <c r="C55" s="19">
        <v>100</v>
      </c>
      <c r="D55" s="19">
        <v>100</v>
      </c>
      <c r="E55" s="19">
        <v>100</v>
      </c>
      <c r="F55" s="19">
        <v>100</v>
      </c>
      <c r="G55" s="19">
        <v>100</v>
      </c>
      <c r="H55" s="19">
        <v>100</v>
      </c>
      <c r="I55" s="19">
        <v>100</v>
      </c>
      <c r="J55" s="19">
        <v>100</v>
      </c>
      <c r="K55" s="19">
        <v>100</v>
      </c>
      <c r="L55" s="19">
        <v>100</v>
      </c>
      <c r="M55" s="19">
        <v>100</v>
      </c>
    </row>
    <row r="56" spans="1:13" s="36" customFormat="1" ht="14.25" customHeight="1" x14ac:dyDescent="0.25">
      <c r="A56" s="5"/>
      <c r="B56" s="39" t="s">
        <v>134</v>
      </c>
      <c r="C56" s="34">
        <v>1</v>
      </c>
      <c r="D56" s="34">
        <v>1</v>
      </c>
      <c r="E56" s="34">
        <v>1</v>
      </c>
      <c r="F56" s="34">
        <v>1</v>
      </c>
      <c r="G56" s="34">
        <v>1</v>
      </c>
      <c r="H56" s="34">
        <v>1</v>
      </c>
      <c r="I56" s="34">
        <v>1</v>
      </c>
      <c r="J56" s="34">
        <v>1</v>
      </c>
      <c r="K56" s="34">
        <v>1</v>
      </c>
      <c r="L56" s="34">
        <v>1</v>
      </c>
      <c r="M56" s="34">
        <v>1</v>
      </c>
    </row>
    <row r="57" spans="1:13" ht="43.5" customHeight="1" x14ac:dyDescent="0.25">
      <c r="A57" s="5">
        <v>4</v>
      </c>
      <c r="B57" s="6" t="s">
        <v>94</v>
      </c>
      <c r="C57" s="19">
        <v>96</v>
      </c>
      <c r="D57" s="19">
        <v>100</v>
      </c>
      <c r="E57" s="19">
        <v>100</v>
      </c>
      <c r="F57" s="19">
        <v>97</v>
      </c>
      <c r="G57" s="19">
        <v>94</v>
      </c>
      <c r="H57" s="19">
        <v>100</v>
      </c>
      <c r="I57" s="19">
        <v>91.8</v>
      </c>
      <c r="J57" s="19">
        <v>100</v>
      </c>
      <c r="K57" s="19">
        <v>100</v>
      </c>
      <c r="L57" s="19">
        <v>100</v>
      </c>
      <c r="M57" s="19">
        <v>100</v>
      </c>
    </row>
    <row r="58" spans="1:13" s="36" customFormat="1" x14ac:dyDescent="0.25">
      <c r="A58" s="5"/>
      <c r="B58" s="39" t="s">
        <v>136</v>
      </c>
      <c r="C58" s="34">
        <f>C57/200</f>
        <v>0.48</v>
      </c>
      <c r="D58" s="34">
        <f t="shared" ref="D58:M58" si="11">D57/200</f>
        <v>0.5</v>
      </c>
      <c r="E58" s="34">
        <f t="shared" si="11"/>
        <v>0.5</v>
      </c>
      <c r="F58" s="81">
        <f t="shared" si="11"/>
        <v>0.48499999999999999</v>
      </c>
      <c r="G58" s="34">
        <f t="shared" si="11"/>
        <v>0.47</v>
      </c>
      <c r="H58" s="34">
        <f t="shared" si="11"/>
        <v>0.5</v>
      </c>
      <c r="I58" s="81">
        <f t="shared" si="11"/>
        <v>0.45899999999999996</v>
      </c>
      <c r="J58" s="34">
        <f t="shared" si="11"/>
        <v>0.5</v>
      </c>
      <c r="K58" s="34">
        <f t="shared" si="11"/>
        <v>0.5</v>
      </c>
      <c r="L58" s="34">
        <f t="shared" si="11"/>
        <v>0.5</v>
      </c>
      <c r="M58" s="34">
        <f t="shared" si="11"/>
        <v>0.5</v>
      </c>
    </row>
    <row r="59" spans="1:13" ht="31.5" x14ac:dyDescent="0.25">
      <c r="A59" s="5">
        <v>5</v>
      </c>
      <c r="B59" s="6" t="s">
        <v>78</v>
      </c>
      <c r="C59" s="19">
        <v>48</v>
      </c>
      <c r="D59" s="19">
        <v>52</v>
      </c>
      <c r="E59" s="19">
        <v>19</v>
      </c>
      <c r="F59" s="19">
        <v>15</v>
      </c>
      <c r="G59" s="19">
        <v>19</v>
      </c>
      <c r="H59" s="19">
        <v>18</v>
      </c>
      <c r="I59" s="19">
        <v>37</v>
      </c>
      <c r="J59" s="19">
        <v>43</v>
      </c>
      <c r="K59" s="19">
        <v>22</v>
      </c>
      <c r="L59" s="19">
        <v>46</v>
      </c>
      <c r="M59" s="19">
        <v>43</v>
      </c>
    </row>
    <row r="60" spans="1:13" s="36" customFormat="1" x14ac:dyDescent="0.25">
      <c r="A60" s="33"/>
      <c r="B60" s="39" t="s">
        <v>134</v>
      </c>
      <c r="C60" s="81">
        <f>C59/52</f>
        <v>0.92307692307692313</v>
      </c>
      <c r="D60" s="34">
        <v>1</v>
      </c>
      <c r="E60" s="34">
        <v>0.36</v>
      </c>
      <c r="F60" s="34">
        <v>0.28000000000000003</v>
      </c>
      <c r="G60" s="34">
        <v>0.36</v>
      </c>
      <c r="H60" s="34">
        <v>0.34</v>
      </c>
      <c r="I60" s="34">
        <v>0.71</v>
      </c>
      <c r="J60" s="34">
        <v>0.82</v>
      </c>
      <c r="K60" s="34">
        <v>0.42</v>
      </c>
      <c r="L60" s="34">
        <v>0.88</v>
      </c>
      <c r="M60" s="34">
        <v>0.82</v>
      </c>
    </row>
    <row r="61" spans="1:13" ht="63" x14ac:dyDescent="0.25">
      <c r="A61" s="5">
        <v>6</v>
      </c>
      <c r="B61" s="6" t="s">
        <v>79</v>
      </c>
      <c r="C61" s="19">
        <v>87</v>
      </c>
      <c r="D61" s="19">
        <v>100</v>
      </c>
      <c r="E61" s="19">
        <v>50</v>
      </c>
      <c r="F61" s="19">
        <v>93</v>
      </c>
      <c r="G61" s="19">
        <v>47</v>
      </c>
      <c r="H61" s="19">
        <v>11</v>
      </c>
      <c r="I61" s="19">
        <v>59</v>
      </c>
      <c r="J61" s="19">
        <v>40</v>
      </c>
      <c r="K61" s="19">
        <v>63</v>
      </c>
      <c r="L61" s="19">
        <v>101</v>
      </c>
      <c r="M61" s="19">
        <v>81</v>
      </c>
    </row>
    <row r="62" spans="1:13" s="36" customFormat="1" x14ac:dyDescent="0.25">
      <c r="A62" s="33"/>
      <c r="B62" s="39" t="s">
        <v>136</v>
      </c>
      <c r="C62" s="81">
        <f>C61/202</f>
        <v>0.43069306930693069</v>
      </c>
      <c r="D62" s="81">
        <f t="shared" ref="D62:M62" si="12">D61/202</f>
        <v>0.49504950495049505</v>
      </c>
      <c r="E62" s="81">
        <f t="shared" si="12"/>
        <v>0.24752475247524752</v>
      </c>
      <c r="F62" s="81">
        <f t="shared" si="12"/>
        <v>0.46039603960396042</v>
      </c>
      <c r="G62" s="81">
        <f t="shared" si="12"/>
        <v>0.23267326732673269</v>
      </c>
      <c r="H62" s="81">
        <f t="shared" si="12"/>
        <v>5.4455445544554455E-2</v>
      </c>
      <c r="I62" s="81">
        <f t="shared" si="12"/>
        <v>0.29207920792079206</v>
      </c>
      <c r="J62" s="81">
        <f t="shared" si="12"/>
        <v>0.19801980198019803</v>
      </c>
      <c r="K62" s="81">
        <f t="shared" si="12"/>
        <v>0.31188118811881188</v>
      </c>
      <c r="L62" s="81">
        <f t="shared" si="12"/>
        <v>0.5</v>
      </c>
      <c r="M62" s="81">
        <f t="shared" si="12"/>
        <v>0.40099009900990101</v>
      </c>
    </row>
    <row r="63" spans="1:13" s="36" customFormat="1" ht="31.5" x14ac:dyDescent="0.25">
      <c r="A63" s="33"/>
      <c r="B63" s="6" t="s">
        <v>132</v>
      </c>
      <c r="C63" s="86">
        <v>2.9</v>
      </c>
      <c r="D63" s="86">
        <v>2.2999999999999998</v>
      </c>
      <c r="E63" s="86">
        <v>1.9</v>
      </c>
      <c r="F63" s="86">
        <v>1.9</v>
      </c>
      <c r="G63" s="86">
        <v>2.2000000000000002</v>
      </c>
      <c r="H63" s="86">
        <v>1.5</v>
      </c>
      <c r="I63" s="86">
        <v>1.5</v>
      </c>
      <c r="J63" s="86">
        <v>4.5999999999999996</v>
      </c>
      <c r="K63" s="86">
        <v>3.1</v>
      </c>
      <c r="L63" s="86">
        <v>2.6</v>
      </c>
      <c r="M63" s="86">
        <v>1.6</v>
      </c>
    </row>
    <row r="64" spans="1:13" s="36" customFormat="1" x14ac:dyDescent="0.25">
      <c r="A64" s="33"/>
      <c r="B64" s="39" t="s">
        <v>136</v>
      </c>
      <c r="C64" s="81">
        <f>C63/9.2</f>
        <v>0.31521739130434784</v>
      </c>
      <c r="D64" s="81">
        <f t="shared" ref="D64:M64" si="13">D63/9.2</f>
        <v>0.25</v>
      </c>
      <c r="E64" s="81">
        <f t="shared" si="13"/>
        <v>0.20652173913043478</v>
      </c>
      <c r="F64" s="81">
        <f t="shared" si="13"/>
        <v>0.20652173913043478</v>
      </c>
      <c r="G64" s="81">
        <f t="shared" si="13"/>
        <v>0.23913043478260873</v>
      </c>
      <c r="H64" s="81">
        <f t="shared" si="13"/>
        <v>0.16304347826086957</v>
      </c>
      <c r="I64" s="81">
        <f t="shared" si="13"/>
        <v>0.16304347826086957</v>
      </c>
      <c r="J64" s="81">
        <f t="shared" si="13"/>
        <v>0.5</v>
      </c>
      <c r="K64" s="81">
        <f t="shared" si="13"/>
        <v>0.33695652173913049</v>
      </c>
      <c r="L64" s="81">
        <f t="shared" si="13"/>
        <v>0.28260869565217395</v>
      </c>
      <c r="M64" s="81">
        <f t="shared" si="13"/>
        <v>0.17391304347826089</v>
      </c>
    </row>
    <row r="65" spans="1:13" ht="47.25" x14ac:dyDescent="0.25">
      <c r="A65" s="5">
        <v>7</v>
      </c>
      <c r="B65" s="6" t="s">
        <v>80</v>
      </c>
      <c r="C65" s="19">
        <v>3</v>
      </c>
      <c r="D65" s="19">
        <v>2</v>
      </c>
      <c r="E65" s="19">
        <v>1</v>
      </c>
      <c r="F65" s="19">
        <v>2</v>
      </c>
      <c r="G65" s="19">
        <v>4</v>
      </c>
      <c r="H65" s="19">
        <v>0</v>
      </c>
      <c r="I65" s="19">
        <v>4</v>
      </c>
      <c r="J65" s="19">
        <v>0</v>
      </c>
      <c r="K65" s="19">
        <v>0</v>
      </c>
      <c r="L65" s="19">
        <v>4</v>
      </c>
      <c r="M65" s="19">
        <v>7</v>
      </c>
    </row>
    <row r="66" spans="1:13" s="36" customFormat="1" x14ac:dyDescent="0.25">
      <c r="A66" s="33"/>
      <c r="B66" s="39" t="s">
        <v>141</v>
      </c>
      <c r="C66" s="34">
        <f>0.01*C65</f>
        <v>0.03</v>
      </c>
      <c r="D66" s="34">
        <f t="shared" ref="D66:M66" si="14">0.01*D65</f>
        <v>0.02</v>
      </c>
      <c r="E66" s="34">
        <f t="shared" si="14"/>
        <v>0.01</v>
      </c>
      <c r="F66" s="34">
        <f t="shared" si="14"/>
        <v>0.02</v>
      </c>
      <c r="G66" s="34">
        <f t="shared" si="14"/>
        <v>0.04</v>
      </c>
      <c r="H66" s="34">
        <f t="shared" si="14"/>
        <v>0</v>
      </c>
      <c r="I66" s="34">
        <f t="shared" si="14"/>
        <v>0.04</v>
      </c>
      <c r="J66" s="34">
        <f t="shared" si="14"/>
        <v>0</v>
      </c>
      <c r="K66" s="34">
        <f t="shared" si="14"/>
        <v>0</v>
      </c>
      <c r="L66" s="34">
        <f t="shared" si="14"/>
        <v>0.04</v>
      </c>
      <c r="M66" s="34">
        <f t="shared" si="14"/>
        <v>7.0000000000000007E-2</v>
      </c>
    </row>
    <row r="67" spans="1:13" ht="31.5" x14ac:dyDescent="0.25">
      <c r="A67" s="5">
        <v>8</v>
      </c>
      <c r="B67" s="6" t="s">
        <v>81</v>
      </c>
      <c r="C67" s="19">
        <v>0.1</v>
      </c>
      <c r="D67" s="19">
        <v>0</v>
      </c>
      <c r="E67" s="19">
        <v>0.05</v>
      </c>
      <c r="F67" s="19">
        <v>0.1</v>
      </c>
      <c r="G67" s="19">
        <v>0.2</v>
      </c>
      <c r="H67" s="19">
        <v>0</v>
      </c>
      <c r="I67" s="19">
        <v>0.2</v>
      </c>
      <c r="J67" s="19">
        <v>0</v>
      </c>
      <c r="K67" s="19">
        <v>0</v>
      </c>
      <c r="L67" s="19">
        <v>0</v>
      </c>
      <c r="M67" s="19">
        <v>0.15</v>
      </c>
    </row>
    <row r="68" spans="1:13" s="36" customFormat="1" x14ac:dyDescent="0.25">
      <c r="A68" s="33"/>
      <c r="B68" s="39" t="s">
        <v>142</v>
      </c>
      <c r="C68" s="34">
        <v>0.1</v>
      </c>
      <c r="D68" s="34">
        <v>0</v>
      </c>
      <c r="E68" s="34">
        <v>0.05</v>
      </c>
      <c r="F68" s="34">
        <v>0.1</v>
      </c>
      <c r="G68" s="34">
        <v>0.2</v>
      </c>
      <c r="H68" s="34">
        <v>0</v>
      </c>
      <c r="I68" s="34">
        <v>0.2</v>
      </c>
      <c r="J68" s="34">
        <v>0</v>
      </c>
      <c r="K68" s="34">
        <v>0</v>
      </c>
      <c r="L68" s="34">
        <v>0</v>
      </c>
      <c r="M68" s="34">
        <v>0.15</v>
      </c>
    </row>
    <row r="69" spans="1:13" ht="31.5" x14ac:dyDescent="0.25">
      <c r="A69" s="5">
        <v>9</v>
      </c>
      <c r="B69" s="6" t="s">
        <v>17</v>
      </c>
      <c r="C69" s="19">
        <v>0.13</v>
      </c>
      <c r="D69" s="19">
        <v>0.1</v>
      </c>
      <c r="E69" s="19">
        <v>0.17</v>
      </c>
      <c r="F69" s="19">
        <v>0.1</v>
      </c>
      <c r="G69" s="19">
        <v>9.5000000000000001E-2</v>
      </c>
      <c r="H69" s="19">
        <v>0.3</v>
      </c>
      <c r="I69" s="19">
        <v>0.06</v>
      </c>
      <c r="J69" s="19">
        <v>0.5</v>
      </c>
      <c r="K69" s="19">
        <v>0.16</v>
      </c>
      <c r="L69" s="19">
        <v>0.16</v>
      </c>
      <c r="M69" s="19">
        <v>0.43</v>
      </c>
    </row>
    <row r="70" spans="1:13" s="36" customFormat="1" x14ac:dyDescent="0.25">
      <c r="A70" s="33"/>
      <c r="B70" s="39" t="s">
        <v>143</v>
      </c>
      <c r="C70" s="34">
        <v>0.13</v>
      </c>
      <c r="D70" s="34">
        <v>0.1</v>
      </c>
      <c r="E70" s="34">
        <v>0.17</v>
      </c>
      <c r="F70" s="34">
        <v>0.1</v>
      </c>
      <c r="G70" s="34">
        <v>9.5000000000000001E-2</v>
      </c>
      <c r="H70" s="34">
        <v>0.3</v>
      </c>
      <c r="I70" s="34">
        <v>0.06</v>
      </c>
      <c r="J70" s="34">
        <v>0.5</v>
      </c>
      <c r="K70" s="34">
        <v>0.16</v>
      </c>
      <c r="L70" s="34">
        <v>0.16</v>
      </c>
      <c r="M70" s="34">
        <v>0.43</v>
      </c>
    </row>
    <row r="71" spans="1:13" ht="31.5" x14ac:dyDescent="0.25">
      <c r="A71" s="5">
        <v>10</v>
      </c>
      <c r="B71" s="6" t="s">
        <v>18</v>
      </c>
      <c r="C71" s="19">
        <v>100</v>
      </c>
      <c r="D71" s="19">
        <v>100</v>
      </c>
      <c r="E71" s="19">
        <v>30</v>
      </c>
      <c r="F71" s="19">
        <v>50</v>
      </c>
      <c r="G71" s="19">
        <v>44</v>
      </c>
      <c r="H71" s="19">
        <v>100</v>
      </c>
      <c r="I71" s="19">
        <v>93</v>
      </c>
      <c r="J71" s="19">
        <v>20</v>
      </c>
      <c r="K71" s="19">
        <v>100</v>
      </c>
      <c r="L71" s="19">
        <v>89</v>
      </c>
      <c r="M71" s="19">
        <v>100</v>
      </c>
    </row>
    <row r="72" spans="1:13" s="36" customFormat="1" x14ac:dyDescent="0.25">
      <c r="A72" s="8"/>
      <c r="B72" s="45" t="s">
        <v>140</v>
      </c>
      <c r="C72" s="25">
        <f>C71/200</f>
        <v>0.5</v>
      </c>
      <c r="D72" s="25">
        <f t="shared" ref="D72:M72" si="15">D71/200</f>
        <v>0.5</v>
      </c>
      <c r="E72" s="25">
        <f t="shared" si="15"/>
        <v>0.15</v>
      </c>
      <c r="F72" s="25">
        <f t="shared" si="15"/>
        <v>0.25</v>
      </c>
      <c r="G72" s="25">
        <f t="shared" si="15"/>
        <v>0.22</v>
      </c>
      <c r="H72" s="25">
        <f t="shared" si="15"/>
        <v>0.5</v>
      </c>
      <c r="I72" s="83">
        <f t="shared" si="15"/>
        <v>0.46500000000000002</v>
      </c>
      <c r="J72" s="25">
        <f t="shared" si="15"/>
        <v>0.1</v>
      </c>
      <c r="K72" s="25">
        <f t="shared" si="15"/>
        <v>0.5</v>
      </c>
      <c r="L72" s="83">
        <f t="shared" si="15"/>
        <v>0.44500000000000001</v>
      </c>
      <c r="M72" s="25">
        <f t="shared" si="15"/>
        <v>0.5</v>
      </c>
    </row>
    <row r="73" spans="1:13" ht="16.5" customHeight="1" x14ac:dyDescent="0.25">
      <c r="A73" s="8">
        <v>11</v>
      </c>
      <c r="B73" s="7" t="s">
        <v>82</v>
      </c>
      <c r="C73" s="8">
        <v>92.5</v>
      </c>
      <c r="D73" s="8">
        <v>87</v>
      </c>
      <c r="E73" s="8">
        <v>100</v>
      </c>
      <c r="F73" s="8">
        <v>99</v>
      </c>
      <c r="G73" s="8">
        <v>92</v>
      </c>
      <c r="H73" s="8">
        <v>92.3</v>
      </c>
      <c r="I73" s="8">
        <v>95</v>
      </c>
      <c r="J73" s="8">
        <v>70</v>
      </c>
      <c r="K73" s="8">
        <v>100</v>
      </c>
      <c r="L73" s="8">
        <v>100</v>
      </c>
      <c r="M73" s="8">
        <v>100</v>
      </c>
    </row>
    <row r="74" spans="1:13" s="36" customFormat="1" x14ac:dyDescent="0.25">
      <c r="A74" s="5"/>
      <c r="B74" s="39" t="s">
        <v>140</v>
      </c>
      <c r="C74" s="81">
        <f>C73/200</f>
        <v>0.46250000000000002</v>
      </c>
      <c r="D74" s="81">
        <f t="shared" ref="D74:M74" si="16">D73/200</f>
        <v>0.435</v>
      </c>
      <c r="E74" s="81">
        <f t="shared" si="16"/>
        <v>0.5</v>
      </c>
      <c r="F74" s="81">
        <f t="shared" si="16"/>
        <v>0.495</v>
      </c>
      <c r="G74" s="81">
        <f t="shared" si="16"/>
        <v>0.46</v>
      </c>
      <c r="H74" s="81">
        <f t="shared" si="16"/>
        <v>0.46149999999999997</v>
      </c>
      <c r="I74" s="81">
        <f t="shared" si="16"/>
        <v>0.47499999999999998</v>
      </c>
      <c r="J74" s="81">
        <f t="shared" si="16"/>
        <v>0.35</v>
      </c>
      <c r="K74" s="81">
        <f t="shared" si="16"/>
        <v>0.5</v>
      </c>
      <c r="L74" s="81">
        <f t="shared" si="16"/>
        <v>0.5</v>
      </c>
      <c r="M74" s="81">
        <f t="shared" si="16"/>
        <v>0.5</v>
      </c>
    </row>
    <row r="75" spans="1:13" ht="32.25" customHeight="1" x14ac:dyDescent="0.25">
      <c r="A75" s="5">
        <v>12</v>
      </c>
      <c r="B75" s="6" t="s">
        <v>83</v>
      </c>
      <c r="C75" s="19">
        <v>0.01</v>
      </c>
      <c r="D75" s="19">
        <v>0.01</v>
      </c>
      <c r="E75" s="19">
        <v>0.28000000000000003</v>
      </c>
      <c r="F75" s="19">
        <v>0.02</v>
      </c>
      <c r="G75" s="19">
        <v>1.4999999999999999E-2</v>
      </c>
      <c r="H75" s="19">
        <v>0.03</v>
      </c>
      <c r="I75" s="19">
        <v>1</v>
      </c>
      <c r="J75" s="19">
        <v>0.12</v>
      </c>
      <c r="K75" s="19">
        <v>0.02</v>
      </c>
      <c r="L75" s="19">
        <v>1</v>
      </c>
      <c r="M75" s="19">
        <v>1</v>
      </c>
    </row>
    <row r="76" spans="1:13" s="36" customFormat="1" ht="17.25" customHeight="1" x14ac:dyDescent="0.25">
      <c r="A76" s="38"/>
      <c r="B76" s="39" t="s">
        <v>143</v>
      </c>
      <c r="C76" s="34">
        <v>0.01</v>
      </c>
      <c r="D76" s="34">
        <v>0.01</v>
      </c>
      <c r="E76" s="34">
        <v>0.28000000000000003</v>
      </c>
      <c r="F76" s="34">
        <v>0.02</v>
      </c>
      <c r="G76" s="34">
        <v>1.4999999999999999E-2</v>
      </c>
      <c r="H76" s="34">
        <v>0.03</v>
      </c>
      <c r="I76" s="34">
        <v>1</v>
      </c>
      <c r="J76" s="34">
        <v>0.12</v>
      </c>
      <c r="K76" s="34">
        <v>0.02</v>
      </c>
      <c r="L76" s="34">
        <v>1</v>
      </c>
      <c r="M76" s="34">
        <v>1</v>
      </c>
    </row>
    <row r="77" spans="1:13" ht="63.75" customHeight="1" x14ac:dyDescent="0.25">
      <c r="A77" s="8">
        <v>13</v>
      </c>
      <c r="B77" s="7" t="s">
        <v>84</v>
      </c>
      <c r="C77" s="20">
        <v>0.14000000000000001</v>
      </c>
      <c r="D77" s="20">
        <v>0.8</v>
      </c>
      <c r="E77" s="20">
        <v>0.98</v>
      </c>
      <c r="F77" s="20">
        <v>0</v>
      </c>
      <c r="G77" s="20">
        <v>0.89</v>
      </c>
      <c r="H77" s="20">
        <v>0.18</v>
      </c>
      <c r="I77" s="20">
        <v>1</v>
      </c>
      <c r="J77" s="20">
        <v>1</v>
      </c>
      <c r="K77" s="20">
        <v>0</v>
      </c>
      <c r="L77" s="20">
        <v>1</v>
      </c>
      <c r="M77" s="20">
        <v>1</v>
      </c>
    </row>
    <row r="78" spans="1:13" s="36" customFormat="1" ht="17.25" customHeight="1" x14ac:dyDescent="0.25">
      <c r="A78" s="38"/>
      <c r="B78" s="39" t="s">
        <v>144</v>
      </c>
      <c r="C78" s="25">
        <f>0.1*C77</f>
        <v>1.4000000000000002E-2</v>
      </c>
      <c r="D78" s="25">
        <f t="shared" ref="D78:M78" si="17">0.1*D77</f>
        <v>8.0000000000000016E-2</v>
      </c>
      <c r="E78" s="25">
        <f t="shared" si="17"/>
        <v>9.8000000000000004E-2</v>
      </c>
      <c r="F78" s="25">
        <f t="shared" si="17"/>
        <v>0</v>
      </c>
      <c r="G78" s="25">
        <f t="shared" si="17"/>
        <v>8.900000000000001E-2</v>
      </c>
      <c r="H78" s="25">
        <f t="shared" si="17"/>
        <v>1.7999999999999999E-2</v>
      </c>
      <c r="I78" s="25">
        <f t="shared" si="17"/>
        <v>0.1</v>
      </c>
      <c r="J78" s="25">
        <f t="shared" si="17"/>
        <v>0.1</v>
      </c>
      <c r="K78" s="25">
        <f t="shared" si="17"/>
        <v>0</v>
      </c>
      <c r="L78" s="25">
        <f t="shared" si="17"/>
        <v>0.1</v>
      </c>
      <c r="M78" s="25">
        <f t="shared" si="17"/>
        <v>0.1</v>
      </c>
    </row>
    <row r="79" spans="1:13" ht="63" x14ac:dyDescent="0.25">
      <c r="A79" s="8">
        <v>14</v>
      </c>
      <c r="B79" s="7" t="s">
        <v>19</v>
      </c>
      <c r="C79" s="20">
        <f>SUM(C80:C82)</f>
        <v>265</v>
      </c>
      <c r="D79" s="20">
        <f t="shared" ref="D79:M79" si="18">SUM(D80:D82)</f>
        <v>245</v>
      </c>
      <c r="E79" s="20">
        <f t="shared" si="18"/>
        <v>300</v>
      </c>
      <c r="F79" s="20">
        <f t="shared" si="18"/>
        <v>293</v>
      </c>
      <c r="G79" s="20">
        <f t="shared" si="18"/>
        <v>294</v>
      </c>
      <c r="H79" s="20">
        <f t="shared" si="18"/>
        <v>155</v>
      </c>
      <c r="I79" s="20">
        <f t="shared" si="18"/>
        <v>300</v>
      </c>
      <c r="J79" s="20">
        <f t="shared" si="18"/>
        <v>230</v>
      </c>
      <c r="K79" s="20">
        <f t="shared" si="18"/>
        <v>240</v>
      </c>
      <c r="L79" s="20">
        <f t="shared" si="18"/>
        <v>242</v>
      </c>
      <c r="M79" s="20">
        <f t="shared" si="18"/>
        <v>300</v>
      </c>
    </row>
    <row r="80" spans="1:13" x14ac:dyDescent="0.25">
      <c r="A80" s="10"/>
      <c r="B80" s="16" t="s">
        <v>20</v>
      </c>
      <c r="C80" s="21">
        <v>90</v>
      </c>
      <c r="D80" s="21">
        <v>95</v>
      </c>
      <c r="E80" s="21">
        <v>100</v>
      </c>
      <c r="F80" s="21">
        <v>100</v>
      </c>
      <c r="G80" s="21">
        <v>98</v>
      </c>
      <c r="H80" s="21">
        <v>50</v>
      </c>
      <c r="I80" s="21">
        <v>100</v>
      </c>
      <c r="J80" s="21">
        <v>80</v>
      </c>
      <c r="K80" s="21">
        <v>80</v>
      </c>
      <c r="L80" s="21">
        <v>82</v>
      </c>
      <c r="M80" s="21">
        <v>100</v>
      </c>
    </row>
    <row r="81" spans="1:13" x14ac:dyDescent="0.25">
      <c r="A81" s="10"/>
      <c r="B81" s="16" t="s">
        <v>21</v>
      </c>
      <c r="C81" s="21">
        <v>85</v>
      </c>
      <c r="D81" s="44">
        <v>75</v>
      </c>
      <c r="E81" s="21">
        <v>100</v>
      </c>
      <c r="F81" s="21">
        <v>98</v>
      </c>
      <c r="G81" s="21">
        <v>99</v>
      </c>
      <c r="H81" s="21">
        <v>60</v>
      </c>
      <c r="I81" s="21">
        <v>100</v>
      </c>
      <c r="J81" s="21">
        <v>60</v>
      </c>
      <c r="K81" s="21">
        <v>80</v>
      </c>
      <c r="L81" s="44">
        <v>78</v>
      </c>
      <c r="M81" s="21">
        <v>100</v>
      </c>
    </row>
    <row r="82" spans="1:13" x14ac:dyDescent="0.25">
      <c r="A82" s="11"/>
      <c r="B82" s="17" t="s">
        <v>85</v>
      </c>
      <c r="C82" s="22">
        <v>90</v>
      </c>
      <c r="D82" s="29">
        <v>75</v>
      </c>
      <c r="E82" s="22">
        <v>100</v>
      </c>
      <c r="F82" s="22">
        <v>95</v>
      </c>
      <c r="G82" s="22">
        <v>97</v>
      </c>
      <c r="H82" s="22">
        <v>45</v>
      </c>
      <c r="I82" s="22">
        <v>100</v>
      </c>
      <c r="J82" s="22">
        <v>90</v>
      </c>
      <c r="K82" s="22">
        <v>80</v>
      </c>
      <c r="L82" s="29">
        <v>82</v>
      </c>
      <c r="M82" s="22">
        <v>100</v>
      </c>
    </row>
    <row r="83" spans="1:13" s="36" customFormat="1" x14ac:dyDescent="0.25">
      <c r="A83" s="5"/>
      <c r="B83" s="39" t="s">
        <v>139</v>
      </c>
      <c r="C83" s="81">
        <f>C79/300</f>
        <v>0.8833333333333333</v>
      </c>
      <c r="D83" s="81">
        <f t="shared" ref="D83:M83" si="19">D79/300</f>
        <v>0.81666666666666665</v>
      </c>
      <c r="E83" s="81">
        <f t="shared" si="19"/>
        <v>1</v>
      </c>
      <c r="F83" s="81">
        <f t="shared" si="19"/>
        <v>0.97666666666666668</v>
      </c>
      <c r="G83" s="81">
        <f t="shared" si="19"/>
        <v>0.98</v>
      </c>
      <c r="H83" s="81">
        <f t="shared" si="19"/>
        <v>0.51666666666666672</v>
      </c>
      <c r="I83" s="81">
        <f t="shared" si="19"/>
        <v>1</v>
      </c>
      <c r="J83" s="81">
        <f t="shared" si="19"/>
        <v>0.76666666666666672</v>
      </c>
      <c r="K83" s="81">
        <f t="shared" si="19"/>
        <v>0.8</v>
      </c>
      <c r="L83" s="81">
        <f t="shared" si="19"/>
        <v>0.80666666666666664</v>
      </c>
      <c r="M83" s="81">
        <f t="shared" si="19"/>
        <v>1</v>
      </c>
    </row>
    <row r="84" spans="1:13" ht="31.5" x14ac:dyDescent="0.25">
      <c r="A84" s="5">
        <v>15</v>
      </c>
      <c r="B84" s="6" t="s">
        <v>86</v>
      </c>
      <c r="C84" s="19">
        <v>0.3</v>
      </c>
      <c r="D84" s="24">
        <v>0.1</v>
      </c>
      <c r="E84" s="19">
        <v>0.3</v>
      </c>
      <c r="F84" s="19">
        <v>0.1</v>
      </c>
      <c r="G84" s="19">
        <v>0.1</v>
      </c>
      <c r="H84" s="19">
        <v>0.1</v>
      </c>
      <c r="I84" s="19">
        <v>0.3</v>
      </c>
      <c r="J84" s="19">
        <v>0.1</v>
      </c>
      <c r="K84" s="19">
        <v>0.1</v>
      </c>
      <c r="L84" s="24">
        <v>0.1</v>
      </c>
      <c r="M84" s="19">
        <v>0.3</v>
      </c>
    </row>
    <row r="85" spans="1:13" s="36" customFormat="1" x14ac:dyDescent="0.25">
      <c r="A85" s="33"/>
      <c r="B85" s="39" t="s">
        <v>145</v>
      </c>
      <c r="C85" s="34">
        <v>0.3</v>
      </c>
      <c r="D85" s="37">
        <v>0.1</v>
      </c>
      <c r="E85" s="34">
        <v>0.3</v>
      </c>
      <c r="F85" s="34">
        <v>0.1</v>
      </c>
      <c r="G85" s="34">
        <v>0.1</v>
      </c>
      <c r="H85" s="34">
        <v>0.1</v>
      </c>
      <c r="I85" s="34">
        <v>0.3</v>
      </c>
      <c r="J85" s="34">
        <v>0.1</v>
      </c>
      <c r="K85" s="34">
        <v>0.1</v>
      </c>
      <c r="L85" s="37">
        <v>0.1</v>
      </c>
      <c r="M85" s="34">
        <v>0.3</v>
      </c>
    </row>
    <row r="86" spans="1:13" ht="47.25" x14ac:dyDescent="0.25">
      <c r="A86" s="5">
        <v>16</v>
      </c>
      <c r="B86" s="6" t="s">
        <v>87</v>
      </c>
      <c r="C86" s="19">
        <v>98</v>
      </c>
      <c r="D86" s="24">
        <v>92</v>
      </c>
      <c r="E86" s="19">
        <v>100</v>
      </c>
      <c r="F86" s="19">
        <v>61</v>
      </c>
      <c r="G86" s="19">
        <v>99</v>
      </c>
      <c r="H86" s="19">
        <v>70</v>
      </c>
      <c r="I86" s="19">
        <v>100</v>
      </c>
      <c r="J86" s="19">
        <v>0</v>
      </c>
      <c r="K86" s="19">
        <v>90</v>
      </c>
      <c r="L86" s="24">
        <v>70</v>
      </c>
      <c r="M86" s="19">
        <v>100</v>
      </c>
    </row>
    <row r="87" spans="1:13" s="36" customFormat="1" x14ac:dyDescent="0.25">
      <c r="A87" s="33"/>
      <c r="B87" s="39" t="s">
        <v>139</v>
      </c>
      <c r="C87" s="34">
        <v>0.98</v>
      </c>
      <c r="D87" s="37">
        <v>0.92</v>
      </c>
      <c r="E87" s="34">
        <v>1</v>
      </c>
      <c r="F87" s="34">
        <v>0.61</v>
      </c>
      <c r="G87" s="34">
        <v>0.99</v>
      </c>
      <c r="H87" s="34">
        <v>0.7</v>
      </c>
      <c r="I87" s="34">
        <v>1</v>
      </c>
      <c r="J87" s="34">
        <v>0</v>
      </c>
      <c r="K87" s="34">
        <v>0.9</v>
      </c>
      <c r="L87" s="37">
        <v>0.7</v>
      </c>
      <c r="M87" s="34">
        <v>1</v>
      </c>
    </row>
    <row r="88" spans="1:13" ht="31.5" x14ac:dyDescent="0.25">
      <c r="A88" s="5">
        <v>17</v>
      </c>
      <c r="B88" s="6" t="s">
        <v>88</v>
      </c>
      <c r="C88" s="24">
        <v>0</v>
      </c>
      <c r="D88" s="24">
        <v>100</v>
      </c>
      <c r="E88" s="19">
        <v>85</v>
      </c>
      <c r="F88" s="19">
        <v>67</v>
      </c>
      <c r="G88" s="19">
        <v>99</v>
      </c>
      <c r="H88" s="19">
        <v>80</v>
      </c>
      <c r="I88" s="19">
        <v>25</v>
      </c>
      <c r="J88" s="19">
        <v>0</v>
      </c>
      <c r="K88" s="19">
        <v>70</v>
      </c>
      <c r="L88" s="24">
        <v>70</v>
      </c>
      <c r="M88" s="19">
        <v>100</v>
      </c>
    </row>
    <row r="89" spans="1:13" s="36" customFormat="1" x14ac:dyDescent="0.25">
      <c r="A89" s="33"/>
      <c r="B89" s="39" t="s">
        <v>140</v>
      </c>
      <c r="C89" s="34">
        <f>C88*0.5</f>
        <v>0</v>
      </c>
      <c r="D89" s="34">
        <f>D88*0.005</f>
        <v>0.5</v>
      </c>
      <c r="E89" s="81">
        <f t="shared" ref="E89:M89" si="20">E88*0.005</f>
        <v>0.42499999999999999</v>
      </c>
      <c r="F89" s="81">
        <f t="shared" si="20"/>
        <v>0.33500000000000002</v>
      </c>
      <c r="G89" s="81">
        <f t="shared" si="20"/>
        <v>0.495</v>
      </c>
      <c r="H89" s="34">
        <f t="shared" si="20"/>
        <v>0.4</v>
      </c>
      <c r="I89" s="81">
        <f t="shared" si="20"/>
        <v>0.125</v>
      </c>
      <c r="J89" s="34">
        <f t="shared" si="20"/>
        <v>0</v>
      </c>
      <c r="K89" s="34">
        <f t="shared" si="20"/>
        <v>0.35000000000000003</v>
      </c>
      <c r="L89" s="34">
        <f t="shared" si="20"/>
        <v>0.35000000000000003</v>
      </c>
      <c r="M89" s="34">
        <f t="shared" si="20"/>
        <v>0.5</v>
      </c>
    </row>
    <row r="90" spans="1:13" ht="31.5" x14ac:dyDescent="0.25">
      <c r="A90" s="5">
        <v>18</v>
      </c>
      <c r="B90" s="6" t="s">
        <v>89</v>
      </c>
      <c r="C90" s="19">
        <v>37</v>
      </c>
      <c r="D90" s="24">
        <v>15</v>
      </c>
      <c r="E90" s="19">
        <v>7.8</v>
      </c>
      <c r="F90" s="19">
        <v>21</v>
      </c>
      <c r="G90" s="19">
        <v>4</v>
      </c>
      <c r="H90" s="19">
        <v>8</v>
      </c>
      <c r="I90" s="19">
        <v>5</v>
      </c>
      <c r="J90" s="19">
        <v>20</v>
      </c>
      <c r="K90" s="19">
        <v>15</v>
      </c>
      <c r="L90" s="24">
        <v>12</v>
      </c>
      <c r="M90" s="19">
        <v>41</v>
      </c>
    </row>
    <row r="91" spans="1:13" s="36" customFormat="1" x14ac:dyDescent="0.25">
      <c r="A91" s="33"/>
      <c r="B91" s="39" t="s">
        <v>139</v>
      </c>
      <c r="C91" s="81">
        <f>C90/82</f>
        <v>0.45121951219512196</v>
      </c>
      <c r="D91" s="81">
        <f t="shared" ref="D91:M91" si="21">D90/82</f>
        <v>0.18292682926829268</v>
      </c>
      <c r="E91" s="81">
        <f t="shared" si="21"/>
        <v>9.5121951219512196E-2</v>
      </c>
      <c r="F91" s="81">
        <f t="shared" si="21"/>
        <v>0.25609756097560976</v>
      </c>
      <c r="G91" s="81">
        <f t="shared" si="21"/>
        <v>4.878048780487805E-2</v>
      </c>
      <c r="H91" s="81">
        <f t="shared" si="21"/>
        <v>9.7560975609756101E-2</v>
      </c>
      <c r="I91" s="81">
        <f t="shared" si="21"/>
        <v>6.097560975609756E-2</v>
      </c>
      <c r="J91" s="81">
        <f t="shared" si="21"/>
        <v>0.24390243902439024</v>
      </c>
      <c r="K91" s="81">
        <f t="shared" si="21"/>
        <v>0.18292682926829268</v>
      </c>
      <c r="L91" s="81">
        <f t="shared" si="21"/>
        <v>0.14634146341463414</v>
      </c>
      <c r="M91" s="81">
        <f t="shared" si="21"/>
        <v>0.5</v>
      </c>
    </row>
    <row r="92" spans="1:13" ht="47.25" x14ac:dyDescent="0.25">
      <c r="A92" s="5">
        <v>19</v>
      </c>
      <c r="B92" s="6" t="s">
        <v>22</v>
      </c>
      <c r="C92" s="19">
        <v>0.2</v>
      </c>
      <c r="D92" s="24">
        <v>0</v>
      </c>
      <c r="E92" s="19">
        <v>0</v>
      </c>
      <c r="F92" s="19">
        <v>0.8</v>
      </c>
      <c r="G92" s="19">
        <v>0.4</v>
      </c>
      <c r="H92" s="19">
        <v>0.8</v>
      </c>
      <c r="I92" s="19">
        <v>0</v>
      </c>
      <c r="J92" s="19">
        <v>0</v>
      </c>
      <c r="K92" s="19">
        <v>0.2</v>
      </c>
      <c r="L92" s="24">
        <v>0</v>
      </c>
      <c r="M92" s="19">
        <v>0</v>
      </c>
    </row>
    <row r="93" spans="1:13" s="36" customFormat="1" x14ac:dyDescent="0.25">
      <c r="A93" s="33"/>
      <c r="B93" s="39" t="s">
        <v>146</v>
      </c>
      <c r="C93" s="34">
        <f>-C92</f>
        <v>-0.2</v>
      </c>
      <c r="D93" s="34">
        <f t="shared" ref="D93:L93" si="22">-D92</f>
        <v>0</v>
      </c>
      <c r="E93" s="34">
        <f t="shared" si="22"/>
        <v>0</v>
      </c>
      <c r="F93" s="34">
        <f t="shared" si="22"/>
        <v>-0.8</v>
      </c>
      <c r="G93" s="34">
        <f t="shared" si="22"/>
        <v>-0.4</v>
      </c>
      <c r="H93" s="34">
        <f t="shared" si="22"/>
        <v>-0.8</v>
      </c>
      <c r="I93" s="34">
        <f t="shared" si="22"/>
        <v>0</v>
      </c>
      <c r="J93" s="34">
        <f t="shared" si="22"/>
        <v>0</v>
      </c>
      <c r="K93" s="34">
        <f t="shared" si="22"/>
        <v>-0.2</v>
      </c>
      <c r="L93" s="34">
        <f t="shared" si="22"/>
        <v>0</v>
      </c>
      <c r="M93" s="34">
        <f>-M92</f>
        <v>0</v>
      </c>
    </row>
    <row r="94" spans="1:13" x14ac:dyDescent="0.25">
      <c r="A94" s="5">
        <v>20</v>
      </c>
      <c r="B94" s="6" t="s">
        <v>90</v>
      </c>
      <c r="C94" s="19">
        <v>100</v>
      </c>
      <c r="D94" s="24">
        <v>100</v>
      </c>
      <c r="E94" s="19">
        <v>100</v>
      </c>
      <c r="F94" s="19">
        <v>100</v>
      </c>
      <c r="G94" s="19">
        <v>100</v>
      </c>
      <c r="H94" s="19">
        <v>80</v>
      </c>
      <c r="I94" s="19">
        <v>90</v>
      </c>
      <c r="J94" s="19">
        <v>90</v>
      </c>
      <c r="K94" s="19">
        <v>100</v>
      </c>
      <c r="L94" s="24">
        <v>100</v>
      </c>
      <c r="M94" s="19">
        <v>100</v>
      </c>
    </row>
    <row r="95" spans="1:13" s="36" customFormat="1" x14ac:dyDescent="0.25">
      <c r="A95" s="33"/>
      <c r="B95" s="39" t="s">
        <v>140</v>
      </c>
      <c r="C95" s="34">
        <f>C94*0.005</f>
        <v>0.5</v>
      </c>
      <c r="D95" s="34">
        <f t="shared" ref="D95:M95" si="23">D94*0.005</f>
        <v>0.5</v>
      </c>
      <c r="E95" s="34">
        <f t="shared" si="23"/>
        <v>0.5</v>
      </c>
      <c r="F95" s="34">
        <f t="shared" si="23"/>
        <v>0.5</v>
      </c>
      <c r="G95" s="34">
        <f t="shared" si="23"/>
        <v>0.5</v>
      </c>
      <c r="H95" s="34">
        <f t="shared" si="23"/>
        <v>0.4</v>
      </c>
      <c r="I95" s="34">
        <f t="shared" si="23"/>
        <v>0.45</v>
      </c>
      <c r="J95" s="34">
        <f t="shared" si="23"/>
        <v>0.45</v>
      </c>
      <c r="K95" s="34">
        <f t="shared" si="23"/>
        <v>0.5</v>
      </c>
      <c r="L95" s="34">
        <f t="shared" si="23"/>
        <v>0.5</v>
      </c>
      <c r="M95" s="34">
        <f t="shared" si="23"/>
        <v>0.5</v>
      </c>
    </row>
    <row r="96" spans="1:13" x14ac:dyDescent="0.25">
      <c r="A96" s="5">
        <v>21</v>
      </c>
      <c r="B96" s="6" t="s">
        <v>91</v>
      </c>
      <c r="C96" s="19">
        <v>22</v>
      </c>
      <c r="D96" s="24">
        <v>95</v>
      </c>
      <c r="E96" s="19">
        <v>96</v>
      </c>
      <c r="F96" s="19">
        <v>48</v>
      </c>
      <c r="G96" s="19">
        <v>98</v>
      </c>
      <c r="H96" s="19">
        <v>65.3</v>
      </c>
      <c r="I96" s="19">
        <v>76</v>
      </c>
      <c r="J96" s="19">
        <v>100</v>
      </c>
      <c r="K96" s="19">
        <v>100</v>
      </c>
      <c r="L96" s="24">
        <v>100</v>
      </c>
      <c r="M96" s="19">
        <v>96</v>
      </c>
    </row>
    <row r="97" spans="1:13" x14ac:dyDescent="0.25">
      <c r="A97" s="5"/>
      <c r="B97" s="39" t="s">
        <v>140</v>
      </c>
      <c r="C97" s="34">
        <f>C96*0.005</f>
        <v>0.11</v>
      </c>
      <c r="D97" s="81">
        <f t="shared" ref="D97:M97" si="24">D96*0.005</f>
        <v>0.47500000000000003</v>
      </c>
      <c r="E97" s="34">
        <f t="shared" si="24"/>
        <v>0.48</v>
      </c>
      <c r="F97" s="34">
        <f t="shared" si="24"/>
        <v>0.24</v>
      </c>
      <c r="G97" s="34">
        <f t="shared" si="24"/>
        <v>0.49</v>
      </c>
      <c r="H97" s="81">
        <f t="shared" si="24"/>
        <v>0.32650000000000001</v>
      </c>
      <c r="I97" s="34">
        <f t="shared" si="24"/>
        <v>0.38</v>
      </c>
      <c r="J97" s="34">
        <f t="shared" si="24"/>
        <v>0.5</v>
      </c>
      <c r="K97" s="34">
        <f t="shared" si="24"/>
        <v>0.5</v>
      </c>
      <c r="L97" s="34">
        <f t="shared" si="24"/>
        <v>0.5</v>
      </c>
      <c r="M97" s="34">
        <f t="shared" si="24"/>
        <v>0.48</v>
      </c>
    </row>
    <row r="98" spans="1:13" ht="31.5" x14ac:dyDescent="0.25">
      <c r="A98" s="5">
        <v>22</v>
      </c>
      <c r="B98" s="6" t="s">
        <v>92</v>
      </c>
      <c r="C98" s="24">
        <v>80</v>
      </c>
      <c r="D98" s="24">
        <v>100</v>
      </c>
      <c r="E98" s="19">
        <v>95</v>
      </c>
      <c r="F98" s="19">
        <v>80</v>
      </c>
      <c r="G98" s="19">
        <v>60</v>
      </c>
      <c r="H98" s="19">
        <v>60</v>
      </c>
      <c r="I98" s="19">
        <v>80</v>
      </c>
      <c r="J98" s="19">
        <v>60</v>
      </c>
      <c r="K98" s="19">
        <v>60</v>
      </c>
      <c r="L98" s="24">
        <v>80</v>
      </c>
      <c r="M98" s="19">
        <v>80</v>
      </c>
    </row>
    <row r="99" spans="1:13" x14ac:dyDescent="0.25">
      <c r="A99" s="5"/>
      <c r="B99" s="39" t="s">
        <v>140</v>
      </c>
      <c r="C99" s="34">
        <f>C98*0.005</f>
        <v>0.4</v>
      </c>
      <c r="D99" s="34">
        <f t="shared" ref="D99:M99" si="25">D98*0.005</f>
        <v>0.5</v>
      </c>
      <c r="E99" s="81">
        <f t="shared" si="25"/>
        <v>0.47500000000000003</v>
      </c>
      <c r="F99" s="34">
        <f t="shared" si="25"/>
        <v>0.4</v>
      </c>
      <c r="G99" s="34">
        <f t="shared" si="25"/>
        <v>0.3</v>
      </c>
      <c r="H99" s="34">
        <f t="shared" si="25"/>
        <v>0.3</v>
      </c>
      <c r="I99" s="34">
        <f t="shared" si="25"/>
        <v>0.4</v>
      </c>
      <c r="J99" s="34">
        <f t="shared" si="25"/>
        <v>0.3</v>
      </c>
      <c r="K99" s="34">
        <f t="shared" si="25"/>
        <v>0.3</v>
      </c>
      <c r="L99" s="34">
        <f t="shared" si="25"/>
        <v>0.4</v>
      </c>
      <c r="M99" s="34">
        <f t="shared" si="25"/>
        <v>0.4</v>
      </c>
    </row>
    <row r="100" spans="1:13" s="3" customFormat="1" x14ac:dyDescent="0.25">
      <c r="A100" s="88" t="s">
        <v>26</v>
      </c>
      <c r="B100" s="89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</row>
    <row r="101" spans="1:13" s="40" customFormat="1" ht="31.5" x14ac:dyDescent="0.25">
      <c r="A101" s="28">
        <v>1</v>
      </c>
      <c r="B101" s="32" t="s">
        <v>27</v>
      </c>
      <c r="C101" s="24">
        <v>71.599999999999994</v>
      </c>
      <c r="D101" s="24">
        <v>69</v>
      </c>
      <c r="E101" s="24">
        <v>60.9</v>
      </c>
      <c r="F101" s="24">
        <v>43</v>
      </c>
      <c r="G101" s="24">
        <v>36.5</v>
      </c>
      <c r="H101" s="24">
        <v>24</v>
      </c>
      <c r="I101" s="24">
        <v>64.3</v>
      </c>
      <c r="J101" s="24">
        <v>90</v>
      </c>
      <c r="K101" s="24">
        <v>76</v>
      </c>
      <c r="L101" s="24">
        <v>91.2</v>
      </c>
      <c r="M101" s="24">
        <v>48.5</v>
      </c>
    </row>
    <row r="102" spans="1:13" s="42" customFormat="1" x14ac:dyDescent="0.25">
      <c r="A102" s="52"/>
      <c r="B102" s="39" t="s">
        <v>139</v>
      </c>
      <c r="C102" s="43">
        <v>0.77</v>
      </c>
      <c r="D102" s="43">
        <v>0.75</v>
      </c>
      <c r="E102" s="50">
        <v>0.67</v>
      </c>
      <c r="F102" s="51">
        <v>0.47</v>
      </c>
      <c r="G102" s="37">
        <v>0.39</v>
      </c>
      <c r="H102" s="37">
        <v>0.26</v>
      </c>
      <c r="I102" s="37">
        <v>0.71</v>
      </c>
      <c r="J102" s="37">
        <v>0.99</v>
      </c>
      <c r="K102" s="84">
        <f>K101/91.2</f>
        <v>0.83333333333333326</v>
      </c>
      <c r="L102" s="37">
        <v>1</v>
      </c>
      <c r="M102" s="84">
        <f>M101/91.2</f>
        <v>0.5317982456140351</v>
      </c>
    </row>
    <row r="103" spans="1:13" ht="31.5" x14ac:dyDescent="0.25">
      <c r="A103" s="8">
        <v>2</v>
      </c>
      <c r="B103" s="7" t="s">
        <v>28</v>
      </c>
      <c r="C103" s="20">
        <f>SUM(C104:C107)</f>
        <v>29.11</v>
      </c>
      <c r="D103" s="20">
        <f t="shared" ref="D103:M103" si="26">SUM(D104:D107)</f>
        <v>69.5</v>
      </c>
      <c r="E103" s="20">
        <f t="shared" si="26"/>
        <v>41</v>
      </c>
      <c r="F103" s="20">
        <f t="shared" si="26"/>
        <v>63</v>
      </c>
      <c r="G103" s="20">
        <f t="shared" si="26"/>
        <v>50.1</v>
      </c>
      <c r="H103" s="20">
        <f t="shared" si="26"/>
        <v>0.19</v>
      </c>
      <c r="I103" s="20">
        <f t="shared" si="26"/>
        <v>73.3</v>
      </c>
      <c r="J103" s="20">
        <v>2</v>
      </c>
      <c r="K103" s="20">
        <f t="shared" si="26"/>
        <v>76</v>
      </c>
      <c r="L103" s="20">
        <f t="shared" si="26"/>
        <v>44</v>
      </c>
      <c r="M103" s="20">
        <f t="shared" si="26"/>
        <v>110</v>
      </c>
    </row>
    <row r="104" spans="1:13" x14ac:dyDescent="0.25">
      <c r="A104" s="10"/>
      <c r="B104" s="10" t="s">
        <v>30</v>
      </c>
      <c r="C104" s="21">
        <v>0.02</v>
      </c>
      <c r="D104" s="21">
        <v>0.3</v>
      </c>
      <c r="E104" s="21">
        <v>3</v>
      </c>
      <c r="F104" s="21">
        <v>0</v>
      </c>
      <c r="G104" s="21">
        <v>0</v>
      </c>
      <c r="H104" s="21">
        <v>0</v>
      </c>
      <c r="I104" s="21">
        <v>0.3</v>
      </c>
      <c r="J104" s="21"/>
      <c r="K104" s="21">
        <v>6</v>
      </c>
      <c r="L104" s="21">
        <v>0</v>
      </c>
      <c r="M104" s="21">
        <v>12</v>
      </c>
    </row>
    <row r="105" spans="1:13" x14ac:dyDescent="0.25">
      <c r="A105" s="10"/>
      <c r="B105" s="10" t="s">
        <v>29</v>
      </c>
      <c r="C105" s="21">
        <v>29</v>
      </c>
      <c r="D105" s="21">
        <v>28</v>
      </c>
      <c r="E105" s="21">
        <v>16</v>
      </c>
      <c r="F105" s="21">
        <v>19</v>
      </c>
      <c r="G105" s="21">
        <v>27.5</v>
      </c>
      <c r="H105" s="21">
        <v>0</v>
      </c>
      <c r="I105" s="21">
        <v>35</v>
      </c>
      <c r="J105" s="21"/>
      <c r="K105" s="21">
        <v>31</v>
      </c>
      <c r="L105" s="21">
        <v>25</v>
      </c>
      <c r="M105" s="21">
        <v>53</v>
      </c>
    </row>
    <row r="106" spans="1:13" x14ac:dyDescent="0.25">
      <c r="A106" s="10"/>
      <c r="B106" s="10" t="s">
        <v>31</v>
      </c>
      <c r="C106" s="21">
        <v>0.04</v>
      </c>
      <c r="D106" s="21">
        <v>11.2</v>
      </c>
      <c r="E106" s="21">
        <v>5</v>
      </c>
      <c r="F106" s="21">
        <v>0</v>
      </c>
      <c r="G106" s="21">
        <v>0</v>
      </c>
      <c r="H106" s="21">
        <v>0.19</v>
      </c>
      <c r="I106" s="21">
        <v>4</v>
      </c>
      <c r="J106" s="21"/>
      <c r="K106" s="21">
        <v>13</v>
      </c>
      <c r="L106" s="21">
        <v>0</v>
      </c>
      <c r="M106" s="21">
        <v>4</v>
      </c>
    </row>
    <row r="107" spans="1:13" x14ac:dyDescent="0.25">
      <c r="A107" s="11"/>
      <c r="B107" s="11" t="s">
        <v>32</v>
      </c>
      <c r="C107" s="22">
        <v>0.05</v>
      </c>
      <c r="D107" s="22">
        <v>30</v>
      </c>
      <c r="E107" s="22">
        <v>17</v>
      </c>
      <c r="F107" s="22">
        <v>44</v>
      </c>
      <c r="G107" s="22">
        <v>22.6</v>
      </c>
      <c r="H107" s="22">
        <v>0</v>
      </c>
      <c r="I107" s="22">
        <v>34</v>
      </c>
      <c r="J107" s="22"/>
      <c r="K107" s="22">
        <v>26</v>
      </c>
      <c r="L107" s="22">
        <v>19</v>
      </c>
      <c r="M107" s="22">
        <v>41</v>
      </c>
    </row>
    <row r="108" spans="1:13" s="36" customFormat="1" x14ac:dyDescent="0.25">
      <c r="A108" s="5"/>
      <c r="B108" s="39" t="s">
        <v>140</v>
      </c>
      <c r="C108" s="81">
        <f>C103/220</f>
        <v>0.13231818181818181</v>
      </c>
      <c r="D108" s="81">
        <f t="shared" ref="D108:M108" si="27">D103/220</f>
        <v>0.31590909090909092</v>
      </c>
      <c r="E108" s="81">
        <f t="shared" si="27"/>
        <v>0.18636363636363637</v>
      </c>
      <c r="F108" s="81">
        <f t="shared" si="27"/>
        <v>0.28636363636363638</v>
      </c>
      <c r="G108" s="81">
        <f t="shared" si="27"/>
        <v>0.22772727272727272</v>
      </c>
      <c r="H108" s="81">
        <f t="shared" si="27"/>
        <v>8.6363636363636362E-4</v>
      </c>
      <c r="I108" s="81">
        <f t="shared" si="27"/>
        <v>0.33318181818181819</v>
      </c>
      <c r="J108" s="81">
        <f t="shared" si="27"/>
        <v>9.0909090909090905E-3</v>
      </c>
      <c r="K108" s="81">
        <f t="shared" si="27"/>
        <v>0.34545454545454546</v>
      </c>
      <c r="L108" s="81">
        <f t="shared" si="27"/>
        <v>0.2</v>
      </c>
      <c r="M108" s="81">
        <f t="shared" si="27"/>
        <v>0.5</v>
      </c>
    </row>
    <row r="109" spans="1:13" ht="31.5" x14ac:dyDescent="0.25">
      <c r="A109" s="5">
        <v>3</v>
      </c>
      <c r="B109" s="6" t="s">
        <v>133</v>
      </c>
      <c r="C109" s="5">
        <v>3.2</v>
      </c>
      <c r="D109" s="5">
        <v>0</v>
      </c>
      <c r="E109" s="5">
        <v>6.5</v>
      </c>
      <c r="F109" s="5">
        <v>22.6</v>
      </c>
      <c r="G109" s="5">
        <v>25.8</v>
      </c>
      <c r="H109" s="5">
        <v>9.6999999999999993</v>
      </c>
      <c r="I109" s="5">
        <v>3.2</v>
      </c>
      <c r="J109" s="5">
        <v>0</v>
      </c>
      <c r="K109" s="5">
        <v>19.399999999999999</v>
      </c>
      <c r="L109" s="5">
        <v>9.6999999999999993</v>
      </c>
      <c r="M109" s="5">
        <v>0</v>
      </c>
    </row>
    <row r="110" spans="1:13" s="36" customFormat="1" x14ac:dyDescent="0.25">
      <c r="A110" s="33"/>
      <c r="B110" s="39" t="s">
        <v>147</v>
      </c>
      <c r="C110" s="81">
        <f>-C109/25.8</f>
        <v>-0.12403100775193798</v>
      </c>
      <c r="D110" s="81">
        <f t="shared" ref="D110:M110" si="28">-D109/25.8</f>
        <v>0</v>
      </c>
      <c r="E110" s="81">
        <f t="shared" si="28"/>
        <v>-0.25193798449612403</v>
      </c>
      <c r="F110" s="81">
        <f t="shared" si="28"/>
        <v>-0.87596899224806202</v>
      </c>
      <c r="G110" s="81">
        <f t="shared" si="28"/>
        <v>-1</v>
      </c>
      <c r="H110" s="81">
        <f t="shared" si="28"/>
        <v>-0.37596899224806196</v>
      </c>
      <c r="I110" s="81">
        <f t="shared" si="28"/>
        <v>-0.12403100775193798</v>
      </c>
      <c r="J110" s="81">
        <f t="shared" si="28"/>
        <v>0</v>
      </c>
      <c r="K110" s="81">
        <f t="shared" si="28"/>
        <v>-0.75193798449612392</v>
      </c>
      <c r="L110" s="81">
        <f t="shared" si="28"/>
        <v>-0.37596899224806196</v>
      </c>
      <c r="M110" s="81">
        <f t="shared" si="28"/>
        <v>0</v>
      </c>
    </row>
    <row r="111" spans="1:13" ht="31.5" x14ac:dyDescent="0.25">
      <c r="A111" s="5">
        <v>4</v>
      </c>
      <c r="B111" s="6" t="s">
        <v>93</v>
      </c>
      <c r="C111" s="5">
        <v>60</v>
      </c>
      <c r="D111" s="5">
        <v>100</v>
      </c>
      <c r="E111" s="5">
        <v>90</v>
      </c>
      <c r="F111" s="5">
        <v>100</v>
      </c>
      <c r="G111" s="5">
        <v>88</v>
      </c>
      <c r="H111" s="5">
        <v>40</v>
      </c>
      <c r="I111" s="5">
        <v>91</v>
      </c>
      <c r="J111" s="5">
        <v>0</v>
      </c>
      <c r="K111" s="5">
        <v>88</v>
      </c>
      <c r="L111" s="5">
        <v>100</v>
      </c>
      <c r="M111" s="5">
        <v>100</v>
      </c>
    </row>
    <row r="112" spans="1:13" s="36" customFormat="1" x14ac:dyDescent="0.25">
      <c r="A112" s="33"/>
      <c r="B112" s="39" t="s">
        <v>140</v>
      </c>
      <c r="C112" s="33">
        <f>C111/200</f>
        <v>0.3</v>
      </c>
      <c r="D112" s="33">
        <f t="shared" ref="D112:M112" si="29">D111/200</f>
        <v>0.5</v>
      </c>
      <c r="E112" s="33">
        <f t="shared" si="29"/>
        <v>0.45</v>
      </c>
      <c r="F112" s="33">
        <f t="shared" si="29"/>
        <v>0.5</v>
      </c>
      <c r="G112" s="33">
        <f t="shared" si="29"/>
        <v>0.44</v>
      </c>
      <c r="H112" s="33">
        <f t="shared" si="29"/>
        <v>0.2</v>
      </c>
      <c r="I112" s="81">
        <f t="shared" si="29"/>
        <v>0.45500000000000002</v>
      </c>
      <c r="J112" s="33">
        <f t="shared" si="29"/>
        <v>0</v>
      </c>
      <c r="K112" s="33">
        <f t="shared" si="29"/>
        <v>0.44</v>
      </c>
      <c r="L112" s="33">
        <f t="shared" si="29"/>
        <v>0.5</v>
      </c>
      <c r="M112" s="33">
        <f t="shared" si="29"/>
        <v>0.5</v>
      </c>
    </row>
    <row r="113" spans="1:13" s="3" customFormat="1" x14ac:dyDescent="0.25">
      <c r="A113" s="90" t="s">
        <v>129</v>
      </c>
      <c r="B113" s="90"/>
      <c r="C113" s="14">
        <v>0.92</v>
      </c>
      <c r="D113" s="14">
        <v>0.89</v>
      </c>
      <c r="E113" s="14">
        <v>0.91</v>
      </c>
      <c r="F113" s="14">
        <v>0.93</v>
      </c>
      <c r="G113" s="14">
        <v>0.88</v>
      </c>
      <c r="H113" s="14">
        <v>0.91</v>
      </c>
      <c r="I113" s="14">
        <v>0.93</v>
      </c>
      <c r="J113" s="14">
        <v>1</v>
      </c>
      <c r="K113" s="14">
        <v>0.92</v>
      </c>
      <c r="L113" s="14">
        <v>0.94</v>
      </c>
      <c r="M113" s="14">
        <v>0.93</v>
      </c>
    </row>
    <row r="114" spans="1:13" s="36" customFormat="1" ht="32.25" customHeight="1" x14ac:dyDescent="0.25">
      <c r="A114" s="5"/>
      <c r="B114" s="39" t="s">
        <v>63</v>
      </c>
      <c r="C114" s="81">
        <f>C17+C19+C21+C23+C25+C27+C32+C35+C40+C42+C44+C46+C52+C54+C56+C58+C60+C62+C64+C66+C68+C70+C72+C74+C76+C78+C83+C85+C87+C89+C91+C93+C95+C97+C99+C102+C108+C110+C112+C113</f>
        <v>19.732622522566153</v>
      </c>
      <c r="D114" s="81">
        <f t="shared" ref="D114:M114" si="30">D17+D19+D21+D23+D25+D27+D32+D35+D40+D42+D44+D46+D52+D54+D56+D58+D60+D62+D64+D66+D68+D70+D72+D74+D76+D78+D83+D85+D87+D89+D91+D93+D95+D97+D99+D102+D108+D110+D112+D113</f>
        <v>19.543009671671804</v>
      </c>
      <c r="E114" s="81">
        <f t="shared" si="30"/>
        <v>19.451141064912331</v>
      </c>
      <c r="F114" s="81">
        <f t="shared" si="30"/>
        <v>13.481807774815035</v>
      </c>
      <c r="G114" s="81">
        <f t="shared" si="30"/>
        <v>16.103269968217514</v>
      </c>
      <c r="H114" s="81">
        <f t="shared" si="30"/>
        <v>12.803774644997914</v>
      </c>
      <c r="I114" s="81">
        <f t="shared" si="30"/>
        <v>20.932478802021492</v>
      </c>
      <c r="J114" s="81">
        <f t="shared" si="30"/>
        <v>11.042118319435961</v>
      </c>
      <c r="K114" s="81">
        <f t="shared" si="30"/>
        <v>16.049855890457394</v>
      </c>
      <c r="L114" s="81">
        <f t="shared" si="30"/>
        <v>19.308476678517103</v>
      </c>
      <c r="M114" s="81">
        <f t="shared" si="30"/>
        <v>26.018190487238353</v>
      </c>
    </row>
  </sheetData>
  <mergeCells count="4">
    <mergeCell ref="A2:B2"/>
    <mergeCell ref="A33:B33"/>
    <mergeCell ref="A100:B100"/>
    <mergeCell ref="A113:B113"/>
  </mergeCells>
  <pageMargins left="0.25" right="0.25" top="0.75" bottom="0.75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Normal="100" workbookViewId="0">
      <selection activeCell="H9" sqref="H9"/>
    </sheetView>
  </sheetViews>
  <sheetFormatPr defaultRowHeight="15.75" x14ac:dyDescent="0.25"/>
  <cols>
    <col min="1" max="1" width="9.140625" style="62" customWidth="1"/>
    <col min="2" max="2" width="56.140625" style="2" customWidth="1"/>
    <col min="3" max="20" width="11.7109375" style="79" customWidth="1"/>
    <col min="21" max="16384" width="9.140625" style="2"/>
  </cols>
  <sheetData>
    <row r="1" spans="1:20" s="1" customFormat="1" ht="30" customHeight="1" x14ac:dyDescent="0.25">
      <c r="A1" s="57" t="s">
        <v>0</v>
      </c>
      <c r="B1" s="4" t="s">
        <v>1</v>
      </c>
      <c r="C1" s="18" t="s">
        <v>44</v>
      </c>
      <c r="D1" s="18" t="s">
        <v>45</v>
      </c>
      <c r="E1" s="91" t="s">
        <v>46</v>
      </c>
      <c r="F1" s="18" t="s">
        <v>47</v>
      </c>
      <c r="G1" s="18" t="s">
        <v>128</v>
      </c>
      <c r="H1" s="18" t="s">
        <v>48</v>
      </c>
      <c r="I1" s="18" t="s">
        <v>51</v>
      </c>
      <c r="J1" s="18" t="s">
        <v>49</v>
      </c>
      <c r="K1" s="18" t="s">
        <v>50</v>
      </c>
      <c r="L1" s="92" t="s">
        <v>52</v>
      </c>
      <c r="M1" s="18" t="s">
        <v>53</v>
      </c>
      <c r="N1" s="18" t="s">
        <v>54</v>
      </c>
      <c r="O1" s="18" t="s">
        <v>55</v>
      </c>
      <c r="P1" s="92" t="s">
        <v>57</v>
      </c>
      <c r="Q1" s="18" t="s">
        <v>56</v>
      </c>
      <c r="R1" s="18" t="s">
        <v>58</v>
      </c>
      <c r="S1" s="18" t="s">
        <v>59</v>
      </c>
      <c r="T1" s="18" t="s">
        <v>60</v>
      </c>
    </row>
    <row r="2" spans="1:20" ht="31.5" x14ac:dyDescent="0.25">
      <c r="A2" s="58">
        <v>1</v>
      </c>
      <c r="B2" s="17" t="s">
        <v>95</v>
      </c>
      <c r="C2" s="65"/>
      <c r="D2" s="66"/>
      <c r="E2" s="93"/>
      <c r="F2" s="66">
        <v>0</v>
      </c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x14ac:dyDescent="0.25">
      <c r="A3" s="94"/>
      <c r="B3" s="95"/>
      <c r="C3" s="96">
        <f>C2/100</f>
        <v>0</v>
      </c>
      <c r="D3" s="96">
        <f t="shared" ref="D3:T3" si="0">D2/100</f>
        <v>0</v>
      </c>
      <c r="E3" s="97">
        <f t="shared" si="0"/>
        <v>0</v>
      </c>
      <c r="F3" s="96">
        <f t="shared" si="0"/>
        <v>0</v>
      </c>
      <c r="G3" s="96">
        <f t="shared" si="0"/>
        <v>0</v>
      </c>
      <c r="H3" s="96">
        <f t="shared" si="0"/>
        <v>0</v>
      </c>
      <c r="I3" s="96">
        <f t="shared" si="0"/>
        <v>0</v>
      </c>
      <c r="J3" s="96">
        <f t="shared" si="0"/>
        <v>0</v>
      </c>
      <c r="K3" s="96">
        <f t="shared" si="0"/>
        <v>0</v>
      </c>
      <c r="L3" s="98">
        <f t="shared" si="0"/>
        <v>0</v>
      </c>
      <c r="M3" s="96">
        <f t="shared" si="0"/>
        <v>0</v>
      </c>
      <c r="N3" s="96">
        <f t="shared" si="0"/>
        <v>0</v>
      </c>
      <c r="O3" s="96">
        <f t="shared" si="0"/>
        <v>0</v>
      </c>
      <c r="P3" s="98">
        <f t="shared" si="0"/>
        <v>0</v>
      </c>
      <c r="Q3" s="96">
        <f t="shared" si="0"/>
        <v>0</v>
      </c>
      <c r="R3" s="96">
        <f t="shared" si="0"/>
        <v>0</v>
      </c>
      <c r="S3" s="96">
        <f t="shared" si="0"/>
        <v>0</v>
      </c>
      <c r="T3" s="96">
        <f t="shared" si="0"/>
        <v>0</v>
      </c>
    </row>
    <row r="4" spans="1:20" x14ac:dyDescent="0.25">
      <c r="A4" s="58">
        <v>2</v>
      </c>
      <c r="B4" s="17" t="s">
        <v>96</v>
      </c>
      <c r="C4" s="99">
        <v>102.08</v>
      </c>
      <c r="D4" s="100">
        <v>101.81</v>
      </c>
      <c r="E4" s="101">
        <v>101.87</v>
      </c>
      <c r="F4" s="100">
        <v>97.6</v>
      </c>
      <c r="G4" s="100">
        <v>103.5</v>
      </c>
      <c r="H4" s="100">
        <v>105.9</v>
      </c>
      <c r="I4" s="100">
        <v>98.4</v>
      </c>
      <c r="J4" s="100">
        <v>95.2</v>
      </c>
      <c r="K4" s="100">
        <v>98.2</v>
      </c>
      <c r="L4" s="100">
        <v>98.8</v>
      </c>
      <c r="M4" s="100">
        <v>96.1</v>
      </c>
      <c r="N4" s="100">
        <v>102.7</v>
      </c>
      <c r="O4" s="100">
        <v>100.9</v>
      </c>
      <c r="P4" s="100">
        <v>99.3</v>
      </c>
      <c r="Q4" s="100">
        <v>101.3</v>
      </c>
      <c r="R4" s="100">
        <v>109.5</v>
      </c>
      <c r="S4" s="100">
        <v>98.5</v>
      </c>
      <c r="T4" s="100">
        <v>101.84</v>
      </c>
    </row>
    <row r="5" spans="1:20" x14ac:dyDescent="0.25">
      <c r="A5" s="102"/>
      <c r="B5" s="95" t="s">
        <v>148</v>
      </c>
      <c r="C5" s="96">
        <f>C4/110.5</f>
        <v>0.92380090497737555</v>
      </c>
      <c r="D5" s="96">
        <f t="shared" ref="D5:T5" si="1">D4/110.5</f>
        <v>0.92135746606334845</v>
      </c>
      <c r="E5" s="97">
        <f t="shared" si="1"/>
        <v>0.92190045248868779</v>
      </c>
      <c r="F5" s="96">
        <f t="shared" si="1"/>
        <v>0.88325791855203617</v>
      </c>
      <c r="G5" s="96">
        <f t="shared" si="1"/>
        <v>0.93665158371040724</v>
      </c>
      <c r="H5" s="96">
        <f t="shared" si="1"/>
        <v>0.95837104072398194</v>
      </c>
      <c r="I5" s="96">
        <f t="shared" si="1"/>
        <v>0.89049773755656114</v>
      </c>
      <c r="J5" s="96">
        <f t="shared" si="1"/>
        <v>0.86153846153846159</v>
      </c>
      <c r="K5" s="96">
        <f t="shared" si="1"/>
        <v>0.88868778280542993</v>
      </c>
      <c r="L5" s="98">
        <f t="shared" si="1"/>
        <v>0.89411764705882346</v>
      </c>
      <c r="M5" s="96">
        <f t="shared" si="1"/>
        <v>0.86968325791855194</v>
      </c>
      <c r="N5" s="96">
        <f t="shared" si="1"/>
        <v>0.92941176470588238</v>
      </c>
      <c r="O5" s="96">
        <f t="shared" si="1"/>
        <v>0.91312217194570144</v>
      </c>
      <c r="P5" s="98">
        <f t="shared" si="1"/>
        <v>0.89864253393665161</v>
      </c>
      <c r="Q5" s="96">
        <f t="shared" si="1"/>
        <v>0.91674208144796376</v>
      </c>
      <c r="R5" s="96">
        <f t="shared" si="1"/>
        <v>0.99095022624434392</v>
      </c>
      <c r="S5" s="96">
        <f t="shared" si="1"/>
        <v>0.89140271493212675</v>
      </c>
      <c r="T5" s="96">
        <f t="shared" si="1"/>
        <v>0.92162895927601818</v>
      </c>
    </row>
    <row r="6" spans="1:20" s="3" customFormat="1" x14ac:dyDescent="0.25">
      <c r="A6" s="59">
        <v>3</v>
      </c>
      <c r="B6" s="56" t="s">
        <v>2</v>
      </c>
      <c r="C6" s="67"/>
      <c r="D6" s="68"/>
      <c r="E6" s="93"/>
      <c r="F6" s="68"/>
      <c r="G6" s="68"/>
      <c r="H6" s="68"/>
      <c r="I6" s="68"/>
      <c r="J6" s="68"/>
      <c r="K6" s="68"/>
      <c r="L6" s="66"/>
      <c r="M6" s="68"/>
      <c r="N6" s="68"/>
      <c r="O6" s="68"/>
      <c r="P6" s="66"/>
      <c r="Q6" s="68"/>
      <c r="R6" s="68"/>
      <c r="S6" s="68"/>
      <c r="T6" s="68"/>
    </row>
    <row r="7" spans="1:20" ht="31.5" x14ac:dyDescent="0.25">
      <c r="A7" s="58" t="s">
        <v>97</v>
      </c>
      <c r="B7" s="17" t="s">
        <v>149</v>
      </c>
      <c r="C7" s="65">
        <v>38</v>
      </c>
      <c r="D7" s="66">
        <v>99</v>
      </c>
      <c r="E7" s="93">
        <v>82.4</v>
      </c>
      <c r="F7" s="66">
        <v>100</v>
      </c>
      <c r="G7" s="66">
        <v>0</v>
      </c>
      <c r="H7" s="66">
        <v>60</v>
      </c>
      <c r="I7" s="66">
        <v>34</v>
      </c>
      <c r="J7" s="66">
        <v>74</v>
      </c>
      <c r="K7" s="66">
        <v>93.5</v>
      </c>
      <c r="L7" s="66">
        <v>73</v>
      </c>
      <c r="M7" s="66">
        <v>60</v>
      </c>
      <c r="N7" s="66">
        <v>81.25</v>
      </c>
      <c r="O7" s="66">
        <v>0</v>
      </c>
      <c r="P7" s="66">
        <v>50.8</v>
      </c>
      <c r="Q7" s="66">
        <v>99.2</v>
      </c>
      <c r="R7" s="66">
        <v>46.5</v>
      </c>
      <c r="S7" s="66">
        <v>100</v>
      </c>
      <c r="T7" s="66">
        <v>36</v>
      </c>
    </row>
    <row r="8" spans="1:20" x14ac:dyDescent="0.25">
      <c r="A8" s="103"/>
      <c r="B8" s="95" t="s">
        <v>148</v>
      </c>
      <c r="C8" s="96">
        <f>C7/100</f>
        <v>0.38</v>
      </c>
      <c r="D8" s="96">
        <f t="shared" ref="D8:T8" si="2">D7/100</f>
        <v>0.99</v>
      </c>
      <c r="E8" s="97">
        <f t="shared" si="2"/>
        <v>0.82400000000000007</v>
      </c>
      <c r="F8" s="96">
        <f t="shared" si="2"/>
        <v>1</v>
      </c>
      <c r="G8" s="96">
        <f t="shared" si="2"/>
        <v>0</v>
      </c>
      <c r="H8" s="96">
        <f t="shared" si="2"/>
        <v>0.6</v>
      </c>
      <c r="I8" s="96">
        <f t="shared" si="2"/>
        <v>0.34</v>
      </c>
      <c r="J8" s="96">
        <f t="shared" si="2"/>
        <v>0.74</v>
      </c>
      <c r="K8" s="96">
        <f t="shared" si="2"/>
        <v>0.93500000000000005</v>
      </c>
      <c r="L8" s="98">
        <f t="shared" si="2"/>
        <v>0.73</v>
      </c>
      <c r="M8" s="96">
        <f t="shared" si="2"/>
        <v>0.6</v>
      </c>
      <c r="N8" s="96">
        <f t="shared" si="2"/>
        <v>0.8125</v>
      </c>
      <c r="O8" s="96">
        <f t="shared" si="2"/>
        <v>0</v>
      </c>
      <c r="P8" s="98">
        <f t="shared" si="2"/>
        <v>0.50800000000000001</v>
      </c>
      <c r="Q8" s="96">
        <f t="shared" si="2"/>
        <v>0.99199999999999999</v>
      </c>
      <c r="R8" s="96">
        <f t="shared" si="2"/>
        <v>0.46500000000000002</v>
      </c>
      <c r="S8" s="96">
        <f t="shared" si="2"/>
        <v>1</v>
      </c>
      <c r="T8" s="96">
        <f t="shared" si="2"/>
        <v>0.36</v>
      </c>
    </row>
    <row r="9" spans="1:20" ht="31.5" x14ac:dyDescent="0.25">
      <c r="A9" s="60" t="s">
        <v>99</v>
      </c>
      <c r="B9" s="6" t="s">
        <v>150</v>
      </c>
      <c r="C9" s="65"/>
      <c r="D9" s="66"/>
      <c r="E9" s="93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</row>
    <row r="10" spans="1:20" x14ac:dyDescent="0.25">
      <c r="A10" s="104"/>
      <c r="B10" s="105"/>
      <c r="C10" s="96">
        <f>C9/100</f>
        <v>0</v>
      </c>
      <c r="D10" s="96">
        <f t="shared" ref="D10:T10" si="3">D9/100</f>
        <v>0</v>
      </c>
      <c r="E10" s="97">
        <f t="shared" si="3"/>
        <v>0</v>
      </c>
      <c r="F10" s="96">
        <f t="shared" si="3"/>
        <v>0</v>
      </c>
      <c r="G10" s="96">
        <f t="shared" si="3"/>
        <v>0</v>
      </c>
      <c r="H10" s="96">
        <f t="shared" si="3"/>
        <v>0</v>
      </c>
      <c r="I10" s="96">
        <f t="shared" si="3"/>
        <v>0</v>
      </c>
      <c r="J10" s="96">
        <f t="shared" si="3"/>
        <v>0</v>
      </c>
      <c r="K10" s="96">
        <f t="shared" si="3"/>
        <v>0</v>
      </c>
      <c r="L10" s="98">
        <f t="shared" si="3"/>
        <v>0</v>
      </c>
      <c r="M10" s="96">
        <f t="shared" si="3"/>
        <v>0</v>
      </c>
      <c r="N10" s="96">
        <f t="shared" si="3"/>
        <v>0</v>
      </c>
      <c r="O10" s="96">
        <f t="shared" si="3"/>
        <v>0</v>
      </c>
      <c r="P10" s="98">
        <f t="shared" si="3"/>
        <v>0</v>
      </c>
      <c r="Q10" s="96">
        <f t="shared" si="3"/>
        <v>0</v>
      </c>
      <c r="R10" s="96">
        <f t="shared" si="3"/>
        <v>0</v>
      </c>
      <c r="S10" s="96">
        <f t="shared" si="3"/>
        <v>0</v>
      </c>
      <c r="T10" s="96">
        <f t="shared" si="3"/>
        <v>0</v>
      </c>
    </row>
    <row r="11" spans="1:20" ht="47.25" x14ac:dyDescent="0.25">
      <c r="A11" s="60" t="s">
        <v>101</v>
      </c>
      <c r="B11" s="6" t="s">
        <v>100</v>
      </c>
      <c r="C11" s="65">
        <v>1.2</v>
      </c>
      <c r="D11" s="66">
        <v>0.9</v>
      </c>
      <c r="E11" s="93">
        <v>3.4</v>
      </c>
      <c r="F11" s="66">
        <v>6.8</v>
      </c>
      <c r="G11" s="66">
        <v>0</v>
      </c>
      <c r="H11" s="66">
        <v>0.8</v>
      </c>
      <c r="I11" s="66">
        <v>3.7</v>
      </c>
      <c r="J11" s="66">
        <v>0</v>
      </c>
      <c r="K11" s="66">
        <v>0.9</v>
      </c>
      <c r="L11" s="66">
        <v>2.4</v>
      </c>
      <c r="M11" s="66">
        <v>0</v>
      </c>
      <c r="N11" s="66">
        <v>6.9</v>
      </c>
      <c r="O11" s="66">
        <v>1.6</v>
      </c>
      <c r="P11" s="66">
        <v>4.9000000000000004</v>
      </c>
      <c r="Q11" s="66">
        <v>2.2999999999999998</v>
      </c>
      <c r="R11" s="66">
        <v>2.5</v>
      </c>
      <c r="S11" s="66"/>
      <c r="T11" s="66">
        <v>4.5999999999999996</v>
      </c>
    </row>
    <row r="12" spans="1:20" x14ac:dyDescent="0.25">
      <c r="A12" s="104"/>
      <c r="B12" s="106" t="s">
        <v>148</v>
      </c>
      <c r="C12" s="96">
        <f>C11/6.9</f>
        <v>0.17391304347826086</v>
      </c>
      <c r="D12" s="96">
        <f t="shared" ref="D12:T12" si="4">D11/6.9</f>
        <v>0.13043478260869565</v>
      </c>
      <c r="E12" s="97">
        <f t="shared" si="4"/>
        <v>0.49275362318840576</v>
      </c>
      <c r="F12" s="96">
        <f t="shared" si="4"/>
        <v>0.98550724637681153</v>
      </c>
      <c r="G12" s="96">
        <f t="shared" si="4"/>
        <v>0</v>
      </c>
      <c r="H12" s="96">
        <f t="shared" si="4"/>
        <v>0.11594202898550725</v>
      </c>
      <c r="I12" s="96">
        <f t="shared" si="4"/>
        <v>0.53623188405797106</v>
      </c>
      <c r="J12" s="96">
        <f t="shared" si="4"/>
        <v>0</v>
      </c>
      <c r="K12" s="96">
        <f t="shared" si="4"/>
        <v>0.13043478260869565</v>
      </c>
      <c r="L12" s="98">
        <f t="shared" si="4"/>
        <v>0.34782608695652173</v>
      </c>
      <c r="M12" s="96">
        <f t="shared" si="4"/>
        <v>0</v>
      </c>
      <c r="N12" s="96">
        <f t="shared" si="4"/>
        <v>1</v>
      </c>
      <c r="O12" s="96">
        <f t="shared" si="4"/>
        <v>0.2318840579710145</v>
      </c>
      <c r="P12" s="98">
        <f t="shared" si="4"/>
        <v>0.71014492753623193</v>
      </c>
      <c r="Q12" s="96">
        <f t="shared" si="4"/>
        <v>0.33333333333333331</v>
      </c>
      <c r="R12" s="96">
        <f t="shared" si="4"/>
        <v>0.36231884057971014</v>
      </c>
      <c r="S12" s="96">
        <f t="shared" si="4"/>
        <v>0</v>
      </c>
      <c r="T12" s="96">
        <f t="shared" si="4"/>
        <v>0.66666666666666663</v>
      </c>
    </row>
    <row r="13" spans="1:20" s="3" customFormat="1" x14ac:dyDescent="0.25">
      <c r="A13" s="56">
        <v>4</v>
      </c>
      <c r="B13" s="31" t="s">
        <v>10</v>
      </c>
      <c r="C13" s="69"/>
      <c r="D13" s="69"/>
      <c r="E13" s="107"/>
      <c r="F13" s="69"/>
      <c r="G13" s="69"/>
      <c r="H13" s="69"/>
      <c r="I13" s="69"/>
      <c r="J13" s="69"/>
      <c r="K13" s="69"/>
      <c r="L13" s="73"/>
      <c r="M13" s="69"/>
      <c r="N13" s="69"/>
      <c r="O13" s="70"/>
      <c r="P13" s="108"/>
      <c r="Q13" s="70"/>
      <c r="R13" s="70"/>
      <c r="S13" s="70"/>
      <c r="T13" s="71"/>
    </row>
    <row r="14" spans="1:20" x14ac:dyDescent="0.25">
      <c r="A14" s="60" t="s">
        <v>102</v>
      </c>
      <c r="B14" s="32" t="s">
        <v>61</v>
      </c>
      <c r="C14" s="109">
        <v>128</v>
      </c>
      <c r="D14" s="109">
        <v>141.4</v>
      </c>
      <c r="E14" s="110">
        <v>149</v>
      </c>
      <c r="F14" s="109">
        <v>129.80000000000001</v>
      </c>
      <c r="G14" s="109">
        <v>67.8</v>
      </c>
      <c r="H14" s="109">
        <v>116.1</v>
      </c>
      <c r="I14" s="109">
        <v>159.1</v>
      </c>
      <c r="J14" s="109">
        <v>130</v>
      </c>
      <c r="K14" s="109">
        <v>141.6</v>
      </c>
      <c r="L14" s="109">
        <v>148</v>
      </c>
      <c r="M14" s="109">
        <v>150.9</v>
      </c>
      <c r="N14" s="109">
        <v>149.69999999999999</v>
      </c>
      <c r="O14" s="109">
        <v>152.80000000000001</v>
      </c>
      <c r="P14" s="109">
        <v>137.30000000000001</v>
      </c>
      <c r="Q14" s="109">
        <v>140.19999999999999</v>
      </c>
      <c r="R14" s="109">
        <v>128.19999999999999</v>
      </c>
      <c r="S14" s="109">
        <v>135.4</v>
      </c>
      <c r="T14" s="109">
        <v>131.9</v>
      </c>
    </row>
    <row r="15" spans="1:20" x14ac:dyDescent="0.25">
      <c r="A15" s="104"/>
      <c r="B15" s="105" t="s">
        <v>148</v>
      </c>
      <c r="C15" s="111">
        <f>C14/159.1</f>
        <v>0.8045254556882464</v>
      </c>
      <c r="D15" s="111">
        <f t="shared" ref="D15:T15" si="5">D14/159.1</f>
        <v>0.88874921433060972</v>
      </c>
      <c r="E15" s="112">
        <f t="shared" si="5"/>
        <v>0.93651791326209932</v>
      </c>
      <c r="F15" s="111">
        <f t="shared" si="5"/>
        <v>0.81583909490886242</v>
      </c>
      <c r="G15" s="111">
        <f t="shared" si="5"/>
        <v>0.42614707730986801</v>
      </c>
      <c r="H15" s="111">
        <f t="shared" si="5"/>
        <v>0.72972972972972971</v>
      </c>
      <c r="I15" s="111">
        <f t="shared" si="5"/>
        <v>1</v>
      </c>
      <c r="J15" s="111">
        <f t="shared" si="5"/>
        <v>0.81709616593337531</v>
      </c>
      <c r="K15" s="111">
        <f t="shared" si="5"/>
        <v>0.89000628535512261</v>
      </c>
      <c r="L15" s="113">
        <f t="shared" si="5"/>
        <v>0.93023255813953487</v>
      </c>
      <c r="M15" s="111">
        <f t="shared" si="5"/>
        <v>0.94846008799497183</v>
      </c>
      <c r="N15" s="111">
        <f t="shared" si="5"/>
        <v>0.94091766184789438</v>
      </c>
      <c r="O15" s="111">
        <f t="shared" si="5"/>
        <v>0.96040226272784424</v>
      </c>
      <c r="P15" s="113">
        <f t="shared" si="5"/>
        <v>0.86297925832809563</v>
      </c>
      <c r="Q15" s="111">
        <f t="shared" si="5"/>
        <v>0.88120678818353237</v>
      </c>
      <c r="R15" s="111">
        <f t="shared" si="5"/>
        <v>0.80578252671275918</v>
      </c>
      <c r="S15" s="111">
        <f t="shared" si="5"/>
        <v>0.85103708359522323</v>
      </c>
      <c r="T15" s="111">
        <f t="shared" si="5"/>
        <v>0.82903834066624771</v>
      </c>
    </row>
    <row r="16" spans="1:20" ht="31.5" x14ac:dyDescent="0.25">
      <c r="A16" s="60" t="s">
        <v>103</v>
      </c>
      <c r="B16" s="32" t="s">
        <v>104</v>
      </c>
      <c r="C16" s="73">
        <v>68.47</v>
      </c>
      <c r="D16" s="73">
        <v>69</v>
      </c>
      <c r="E16" s="107">
        <v>75.2</v>
      </c>
      <c r="F16" s="73">
        <v>63.3</v>
      </c>
      <c r="G16" s="73">
        <v>64</v>
      </c>
      <c r="H16" s="73">
        <v>60</v>
      </c>
      <c r="I16" s="73">
        <v>74.099999999999994</v>
      </c>
      <c r="J16" s="73">
        <v>69</v>
      </c>
      <c r="K16" s="73">
        <v>68.900000000000006</v>
      </c>
      <c r="L16" s="73">
        <v>70.7</v>
      </c>
      <c r="M16" s="73">
        <v>66.8</v>
      </c>
      <c r="N16" s="73">
        <v>76.8</v>
      </c>
      <c r="O16" s="73">
        <v>76.7</v>
      </c>
      <c r="P16" s="66">
        <v>59.8</v>
      </c>
      <c r="Q16" s="73">
        <v>70.099999999999994</v>
      </c>
      <c r="R16" s="73">
        <v>64.2</v>
      </c>
      <c r="S16" s="73">
        <v>70.900000000000006</v>
      </c>
      <c r="T16" s="73">
        <v>61</v>
      </c>
    </row>
    <row r="17" spans="1:20" x14ac:dyDescent="0.25">
      <c r="A17" s="104"/>
      <c r="B17" s="105" t="s">
        <v>148</v>
      </c>
      <c r="C17" s="111">
        <f>C16/76.8</f>
        <v>0.89153645833333339</v>
      </c>
      <c r="D17" s="111">
        <f t="shared" ref="D17:T17" si="6">D16/76.8</f>
        <v>0.8984375</v>
      </c>
      <c r="E17" s="112">
        <f t="shared" si="6"/>
        <v>0.97916666666666674</v>
      </c>
      <c r="F17" s="111">
        <f t="shared" si="6"/>
        <v>0.82421875</v>
      </c>
      <c r="G17" s="111">
        <f t="shared" si="6"/>
        <v>0.83333333333333337</v>
      </c>
      <c r="H17" s="111">
        <f t="shared" si="6"/>
        <v>0.78125</v>
      </c>
      <c r="I17" s="111">
        <f t="shared" si="6"/>
        <v>0.96484375</v>
      </c>
      <c r="J17" s="111">
        <f t="shared" si="6"/>
        <v>0.8984375</v>
      </c>
      <c r="K17" s="111">
        <f t="shared" si="6"/>
        <v>0.89713541666666674</v>
      </c>
      <c r="L17" s="113">
        <f t="shared" si="6"/>
        <v>0.92057291666666674</v>
      </c>
      <c r="M17" s="111">
        <f t="shared" si="6"/>
        <v>0.86979166666666663</v>
      </c>
      <c r="N17" s="111">
        <f t="shared" si="6"/>
        <v>1</v>
      </c>
      <c r="O17" s="111">
        <f t="shared" si="6"/>
        <v>0.99869791666666674</v>
      </c>
      <c r="P17" s="113">
        <f t="shared" si="6"/>
        <v>0.77864583333333337</v>
      </c>
      <c r="Q17" s="111">
        <f t="shared" si="6"/>
        <v>0.91276041666666663</v>
      </c>
      <c r="R17" s="111">
        <f t="shared" si="6"/>
        <v>0.83593750000000011</v>
      </c>
      <c r="S17" s="111">
        <f t="shared" si="6"/>
        <v>0.92317708333333348</v>
      </c>
      <c r="T17" s="111">
        <f t="shared" si="6"/>
        <v>0.79427083333333337</v>
      </c>
    </row>
    <row r="18" spans="1:20" ht="47.25" x14ac:dyDescent="0.25">
      <c r="A18" s="60" t="s">
        <v>105</v>
      </c>
      <c r="B18" s="32" t="s">
        <v>106</v>
      </c>
      <c r="C18" s="73">
        <v>93.1</v>
      </c>
      <c r="D18" s="73">
        <v>90</v>
      </c>
      <c r="E18" s="107">
        <v>86</v>
      </c>
      <c r="F18" s="73">
        <v>79</v>
      </c>
      <c r="G18" s="73">
        <v>72</v>
      </c>
      <c r="H18" s="73">
        <v>83</v>
      </c>
      <c r="I18" s="73">
        <v>90</v>
      </c>
      <c r="J18" s="73">
        <v>67</v>
      </c>
      <c r="K18" s="73">
        <v>89</v>
      </c>
      <c r="L18" s="73">
        <v>90.4</v>
      </c>
      <c r="M18" s="73">
        <v>91</v>
      </c>
      <c r="N18" s="73">
        <v>87.1</v>
      </c>
      <c r="O18" s="73">
        <v>89</v>
      </c>
      <c r="P18" s="66">
        <v>90</v>
      </c>
      <c r="Q18" s="73">
        <v>88</v>
      </c>
      <c r="R18" s="73">
        <v>77</v>
      </c>
      <c r="S18" s="73">
        <v>81</v>
      </c>
      <c r="T18" s="73">
        <v>80</v>
      </c>
    </row>
    <row r="19" spans="1:20" x14ac:dyDescent="0.25">
      <c r="A19" s="104"/>
      <c r="B19" s="105" t="s">
        <v>148</v>
      </c>
      <c r="C19" s="111">
        <f>C18/93.1</f>
        <v>1</v>
      </c>
      <c r="D19" s="111">
        <f t="shared" ref="D19:T19" si="7">D18/93.1</f>
        <v>0.96670247046186897</v>
      </c>
      <c r="E19" s="112">
        <f t="shared" si="7"/>
        <v>0.92373791621911927</v>
      </c>
      <c r="F19" s="111">
        <f t="shared" si="7"/>
        <v>0.84854994629430724</v>
      </c>
      <c r="G19" s="111">
        <f t="shared" si="7"/>
        <v>0.77336197636949522</v>
      </c>
      <c r="H19" s="111">
        <f t="shared" si="7"/>
        <v>0.89151450053705694</v>
      </c>
      <c r="I19" s="111">
        <f t="shared" si="7"/>
        <v>0.96670247046186897</v>
      </c>
      <c r="J19" s="111">
        <f t="shared" si="7"/>
        <v>0.71965628356605804</v>
      </c>
      <c r="K19" s="111">
        <f t="shared" si="7"/>
        <v>0.9559613319011816</v>
      </c>
      <c r="L19" s="113">
        <f t="shared" si="7"/>
        <v>0.970998925886144</v>
      </c>
      <c r="M19" s="111">
        <f t="shared" si="7"/>
        <v>0.97744360902255645</v>
      </c>
      <c r="N19" s="111">
        <f t="shared" si="7"/>
        <v>0.93555316863587545</v>
      </c>
      <c r="O19" s="111">
        <f t="shared" si="7"/>
        <v>0.9559613319011816</v>
      </c>
      <c r="P19" s="113">
        <f t="shared" si="7"/>
        <v>0.96670247046186897</v>
      </c>
      <c r="Q19" s="111">
        <f t="shared" si="7"/>
        <v>0.94522019334049412</v>
      </c>
      <c r="R19" s="111">
        <f t="shared" si="7"/>
        <v>0.8270676691729324</v>
      </c>
      <c r="S19" s="111">
        <f t="shared" si="7"/>
        <v>0.87003222341568209</v>
      </c>
      <c r="T19" s="111">
        <f t="shared" si="7"/>
        <v>0.85929108485499472</v>
      </c>
    </row>
    <row r="20" spans="1:20" ht="48.75" customHeight="1" x14ac:dyDescent="0.25">
      <c r="A20" s="60" t="s">
        <v>107</v>
      </c>
      <c r="B20" s="32" t="s">
        <v>151</v>
      </c>
      <c r="C20" s="73">
        <v>0.2</v>
      </c>
      <c r="D20" s="73">
        <v>0</v>
      </c>
      <c r="E20" s="107">
        <v>0.2</v>
      </c>
      <c r="F20" s="73">
        <v>0.04</v>
      </c>
      <c r="G20" s="73">
        <v>0.3</v>
      </c>
      <c r="H20" s="73">
        <v>0.1</v>
      </c>
      <c r="I20" s="73">
        <v>0.2</v>
      </c>
      <c r="J20" s="73">
        <v>0.2</v>
      </c>
      <c r="K20" s="73">
        <v>0.2</v>
      </c>
      <c r="L20" s="73">
        <v>0.2</v>
      </c>
      <c r="M20" s="73">
        <v>0</v>
      </c>
      <c r="N20" s="73">
        <v>0</v>
      </c>
      <c r="O20" s="73">
        <v>0.2</v>
      </c>
      <c r="P20" s="73">
        <v>0.1</v>
      </c>
      <c r="Q20" s="73">
        <v>0</v>
      </c>
      <c r="R20" s="73">
        <v>0.1</v>
      </c>
      <c r="S20" s="73">
        <v>0</v>
      </c>
      <c r="T20" s="73">
        <v>0.03</v>
      </c>
    </row>
    <row r="21" spans="1:20" ht="18.75" customHeight="1" x14ac:dyDescent="0.25">
      <c r="A21" s="104"/>
      <c r="B21" s="105" t="s">
        <v>148</v>
      </c>
      <c r="C21" s="111">
        <f>C20/0.3</f>
        <v>0.66666666666666674</v>
      </c>
      <c r="D21" s="111">
        <f t="shared" ref="D21:T21" si="8">D20/0.3</f>
        <v>0</v>
      </c>
      <c r="E21" s="111">
        <f t="shared" si="8"/>
        <v>0.66666666666666674</v>
      </c>
      <c r="F21" s="111">
        <f t="shared" si="8"/>
        <v>0.13333333333333333</v>
      </c>
      <c r="G21" s="111">
        <f t="shared" si="8"/>
        <v>1</v>
      </c>
      <c r="H21" s="111">
        <f t="shared" si="8"/>
        <v>0.33333333333333337</v>
      </c>
      <c r="I21" s="111">
        <f t="shared" si="8"/>
        <v>0.66666666666666674</v>
      </c>
      <c r="J21" s="111">
        <f t="shared" si="8"/>
        <v>0.66666666666666674</v>
      </c>
      <c r="K21" s="111">
        <f t="shared" si="8"/>
        <v>0.66666666666666674</v>
      </c>
      <c r="L21" s="113">
        <f t="shared" si="8"/>
        <v>0.66666666666666674</v>
      </c>
      <c r="M21" s="111">
        <f t="shared" si="8"/>
        <v>0</v>
      </c>
      <c r="N21" s="111">
        <f t="shared" si="8"/>
        <v>0</v>
      </c>
      <c r="O21" s="111">
        <f t="shared" si="8"/>
        <v>0.66666666666666674</v>
      </c>
      <c r="P21" s="113">
        <f t="shared" si="8"/>
        <v>0.33333333333333337</v>
      </c>
      <c r="Q21" s="111">
        <f t="shared" si="8"/>
        <v>0</v>
      </c>
      <c r="R21" s="111">
        <f t="shared" si="8"/>
        <v>0.33333333333333337</v>
      </c>
      <c r="S21" s="111">
        <f t="shared" si="8"/>
        <v>0</v>
      </c>
      <c r="T21" s="111">
        <f t="shared" si="8"/>
        <v>0.1</v>
      </c>
    </row>
    <row r="22" spans="1:20" s="3" customFormat="1" ht="47.25" x14ac:dyDescent="0.25">
      <c r="A22" s="63" t="s">
        <v>108</v>
      </c>
      <c r="B22" s="114" t="s">
        <v>109</v>
      </c>
      <c r="C22" s="74"/>
      <c r="D22" s="74"/>
      <c r="E22" s="115"/>
      <c r="F22" s="74"/>
      <c r="G22" s="74"/>
      <c r="H22" s="74"/>
      <c r="I22" s="74"/>
      <c r="J22" s="74"/>
      <c r="K22" s="74"/>
      <c r="L22" s="72"/>
      <c r="M22" s="74"/>
      <c r="N22" s="74"/>
      <c r="O22" s="116"/>
      <c r="P22" s="117"/>
      <c r="Q22" s="70"/>
      <c r="R22" s="70"/>
      <c r="S22" s="70"/>
      <c r="T22" s="71"/>
    </row>
    <row r="23" spans="1:20" ht="31.5" x14ac:dyDescent="0.25">
      <c r="A23" s="60" t="s">
        <v>110</v>
      </c>
      <c r="B23" s="6" t="s">
        <v>62</v>
      </c>
      <c r="C23" s="73">
        <v>93.8</v>
      </c>
      <c r="D23" s="73">
        <v>94</v>
      </c>
      <c r="E23" s="107">
        <v>82.3</v>
      </c>
      <c r="F23" s="73">
        <v>96.88</v>
      </c>
      <c r="G23" s="73">
        <v>92</v>
      </c>
      <c r="H23" s="73">
        <v>84.6</v>
      </c>
      <c r="I23" s="73">
        <v>52</v>
      </c>
      <c r="J23" s="73">
        <v>20</v>
      </c>
      <c r="K23" s="75">
        <v>71.400000000000006</v>
      </c>
      <c r="L23" s="73">
        <v>66.599999999999994</v>
      </c>
      <c r="M23" s="73">
        <v>25</v>
      </c>
      <c r="N23" s="73">
        <v>39</v>
      </c>
      <c r="O23" s="73">
        <v>69</v>
      </c>
      <c r="P23" s="73">
        <v>70</v>
      </c>
      <c r="Q23" s="73">
        <v>81</v>
      </c>
      <c r="R23" s="73">
        <v>79.2</v>
      </c>
      <c r="S23" s="73">
        <v>20</v>
      </c>
      <c r="T23" s="73">
        <v>78.38</v>
      </c>
    </row>
    <row r="24" spans="1:20" x14ac:dyDescent="0.25">
      <c r="A24" s="118"/>
      <c r="B24" s="119" t="s">
        <v>148</v>
      </c>
      <c r="C24" s="111">
        <f>C23/96.88</f>
        <v>0.96820809248554918</v>
      </c>
      <c r="D24" s="111">
        <f t="shared" ref="D24:T24" si="9">D23/96.88</f>
        <v>0.97027250206440963</v>
      </c>
      <c r="E24" s="112">
        <f t="shared" si="9"/>
        <v>0.84950454170107348</v>
      </c>
      <c r="F24" s="111">
        <f t="shared" si="9"/>
        <v>1</v>
      </c>
      <c r="G24" s="111">
        <f t="shared" si="9"/>
        <v>0.94962840627580514</v>
      </c>
      <c r="H24" s="111">
        <f t="shared" si="9"/>
        <v>0.87324525185796864</v>
      </c>
      <c r="I24" s="111">
        <f t="shared" si="9"/>
        <v>0.53674649050371592</v>
      </c>
      <c r="J24" s="111">
        <f t="shared" si="9"/>
        <v>0.20644095788604461</v>
      </c>
      <c r="K24" s="111">
        <f t="shared" si="9"/>
        <v>0.73699421965317924</v>
      </c>
      <c r="L24" s="113">
        <f t="shared" si="9"/>
        <v>0.68744838976052847</v>
      </c>
      <c r="M24" s="111">
        <f t="shared" si="9"/>
        <v>0.25805119735755577</v>
      </c>
      <c r="N24" s="111">
        <f t="shared" si="9"/>
        <v>0.40255986787778697</v>
      </c>
      <c r="O24" s="111">
        <f t="shared" si="9"/>
        <v>0.71222130470685385</v>
      </c>
      <c r="P24" s="113">
        <f t="shared" si="9"/>
        <v>0.7225433526011561</v>
      </c>
      <c r="Q24" s="111">
        <f t="shared" si="9"/>
        <v>0.83608587943848067</v>
      </c>
      <c r="R24" s="111">
        <f t="shared" si="9"/>
        <v>0.81750619322873663</v>
      </c>
      <c r="S24" s="111">
        <f t="shared" si="9"/>
        <v>0.20644095788604461</v>
      </c>
      <c r="T24" s="111">
        <f t="shared" si="9"/>
        <v>0.8090421139554087</v>
      </c>
    </row>
    <row r="25" spans="1:20" ht="47.25" x14ac:dyDescent="0.25">
      <c r="A25" s="61" t="s">
        <v>111</v>
      </c>
      <c r="B25" s="7" t="s">
        <v>112</v>
      </c>
      <c r="C25" s="73">
        <v>31.1</v>
      </c>
      <c r="D25" s="73">
        <v>39</v>
      </c>
      <c r="E25" s="107">
        <v>23.5</v>
      </c>
      <c r="F25" s="73">
        <v>13.33</v>
      </c>
      <c r="G25" s="73">
        <v>8</v>
      </c>
      <c r="H25" s="73">
        <v>30.7</v>
      </c>
      <c r="I25" s="73">
        <v>39.1</v>
      </c>
      <c r="J25" s="76">
        <v>86</v>
      </c>
      <c r="K25" s="73">
        <v>14.3</v>
      </c>
      <c r="L25" s="73">
        <v>53</v>
      </c>
      <c r="M25" s="76">
        <v>67</v>
      </c>
      <c r="N25" s="73">
        <v>17.600000000000001</v>
      </c>
      <c r="O25" s="73">
        <v>50</v>
      </c>
      <c r="P25" s="73">
        <v>50</v>
      </c>
      <c r="Q25" s="73">
        <v>37.5</v>
      </c>
      <c r="R25" s="76">
        <v>16.7</v>
      </c>
      <c r="S25" s="76">
        <v>20</v>
      </c>
      <c r="T25" s="76">
        <v>12.5</v>
      </c>
    </row>
    <row r="26" spans="1:20" x14ac:dyDescent="0.25">
      <c r="A26" s="118"/>
      <c r="B26" s="119" t="s">
        <v>148</v>
      </c>
      <c r="C26" s="111">
        <f>C25/86</f>
        <v>0.36162790697674418</v>
      </c>
      <c r="D26" s="111">
        <f t="shared" ref="D26:T26" si="10">D25/86</f>
        <v>0.45348837209302323</v>
      </c>
      <c r="E26" s="112">
        <f t="shared" si="10"/>
        <v>0.27325581395348836</v>
      </c>
      <c r="F26" s="111">
        <f t="shared" si="10"/>
        <v>0.155</v>
      </c>
      <c r="G26" s="111">
        <f t="shared" si="10"/>
        <v>9.3023255813953487E-2</v>
      </c>
      <c r="H26" s="111">
        <f t="shared" si="10"/>
        <v>0.35697674418604652</v>
      </c>
      <c r="I26" s="111">
        <f t="shared" si="10"/>
        <v>0.45465116279069767</v>
      </c>
      <c r="J26" s="111">
        <f t="shared" si="10"/>
        <v>1</v>
      </c>
      <c r="K26" s="111">
        <f t="shared" si="10"/>
        <v>0.16627906976744186</v>
      </c>
      <c r="L26" s="113">
        <f t="shared" si="10"/>
        <v>0.61627906976744184</v>
      </c>
      <c r="M26" s="111">
        <f t="shared" si="10"/>
        <v>0.77906976744186052</v>
      </c>
      <c r="N26" s="111">
        <f t="shared" si="10"/>
        <v>0.2046511627906977</v>
      </c>
      <c r="O26" s="111">
        <f t="shared" si="10"/>
        <v>0.58139534883720934</v>
      </c>
      <c r="P26" s="113">
        <f t="shared" si="10"/>
        <v>0.58139534883720934</v>
      </c>
      <c r="Q26" s="111">
        <f t="shared" si="10"/>
        <v>0.43604651162790697</v>
      </c>
      <c r="R26" s="111">
        <f t="shared" si="10"/>
        <v>0.19418604651162791</v>
      </c>
      <c r="S26" s="111">
        <f t="shared" si="10"/>
        <v>0.23255813953488372</v>
      </c>
      <c r="T26" s="111">
        <f t="shared" si="10"/>
        <v>0.14534883720930233</v>
      </c>
    </row>
    <row r="27" spans="1:20" ht="31.5" x14ac:dyDescent="0.25">
      <c r="A27" s="60" t="s">
        <v>113</v>
      </c>
      <c r="B27" s="6" t="s">
        <v>114</v>
      </c>
      <c r="C27" s="66">
        <v>25</v>
      </c>
      <c r="D27" s="73">
        <v>17</v>
      </c>
      <c r="E27" s="107">
        <v>35.299999999999997</v>
      </c>
      <c r="F27" s="73">
        <v>13.33</v>
      </c>
      <c r="G27" s="73">
        <v>15</v>
      </c>
      <c r="H27" s="73">
        <v>15.4</v>
      </c>
      <c r="I27" s="66">
        <v>26</v>
      </c>
      <c r="J27" s="66">
        <v>0</v>
      </c>
      <c r="K27" s="73">
        <v>14.3</v>
      </c>
      <c r="L27" s="73">
        <v>24</v>
      </c>
      <c r="M27" s="73">
        <v>0</v>
      </c>
      <c r="N27" s="73">
        <v>11.8</v>
      </c>
      <c r="O27" s="66">
        <v>13.3</v>
      </c>
      <c r="P27" s="77">
        <v>38.200000000000003</v>
      </c>
      <c r="Q27" s="73">
        <v>37.5</v>
      </c>
      <c r="R27" s="66">
        <v>20.8</v>
      </c>
      <c r="S27" s="66"/>
      <c r="T27" s="66">
        <v>40</v>
      </c>
    </row>
    <row r="28" spans="1:20" x14ac:dyDescent="0.25">
      <c r="A28" s="104"/>
      <c r="B28" s="105" t="s">
        <v>148</v>
      </c>
      <c r="C28" s="111">
        <f>C27/40</f>
        <v>0.625</v>
      </c>
      <c r="D28" s="111">
        <f t="shared" ref="D28:T28" si="11">D27/40</f>
        <v>0.42499999999999999</v>
      </c>
      <c r="E28" s="112">
        <f t="shared" si="11"/>
        <v>0.88249999999999995</v>
      </c>
      <c r="F28" s="111">
        <f t="shared" si="11"/>
        <v>0.33324999999999999</v>
      </c>
      <c r="G28" s="111">
        <f t="shared" si="11"/>
        <v>0.375</v>
      </c>
      <c r="H28" s="111">
        <f t="shared" si="11"/>
        <v>0.38500000000000001</v>
      </c>
      <c r="I28" s="111">
        <f t="shared" si="11"/>
        <v>0.65</v>
      </c>
      <c r="J28" s="111">
        <f t="shared" si="11"/>
        <v>0</v>
      </c>
      <c r="K28" s="111">
        <f t="shared" si="11"/>
        <v>0.35750000000000004</v>
      </c>
      <c r="L28" s="113">
        <f t="shared" si="11"/>
        <v>0.6</v>
      </c>
      <c r="M28" s="111">
        <f t="shared" si="11"/>
        <v>0</v>
      </c>
      <c r="N28" s="111">
        <f t="shared" si="11"/>
        <v>0.29500000000000004</v>
      </c>
      <c r="O28" s="111">
        <f t="shared" si="11"/>
        <v>0.33250000000000002</v>
      </c>
      <c r="P28" s="113">
        <f t="shared" si="11"/>
        <v>0.95500000000000007</v>
      </c>
      <c r="Q28" s="111">
        <f t="shared" si="11"/>
        <v>0.9375</v>
      </c>
      <c r="R28" s="111">
        <f t="shared" si="11"/>
        <v>0.52</v>
      </c>
      <c r="S28" s="111">
        <f t="shared" si="11"/>
        <v>0</v>
      </c>
      <c r="T28" s="111">
        <f t="shared" si="11"/>
        <v>1</v>
      </c>
    </row>
    <row r="29" spans="1:20" ht="63" x14ac:dyDescent="0.25">
      <c r="A29" s="60" t="s">
        <v>115</v>
      </c>
      <c r="B29" s="6" t="s">
        <v>116</v>
      </c>
      <c r="C29" s="73">
        <v>0</v>
      </c>
      <c r="D29" s="73">
        <v>0</v>
      </c>
      <c r="E29" s="107">
        <v>6.7</v>
      </c>
      <c r="F29" s="73">
        <v>13.3</v>
      </c>
      <c r="G29" s="73">
        <v>0</v>
      </c>
      <c r="H29" s="73">
        <v>0</v>
      </c>
      <c r="I29" s="73">
        <v>0</v>
      </c>
      <c r="J29" s="73">
        <v>0</v>
      </c>
      <c r="K29" s="73">
        <v>14.3</v>
      </c>
      <c r="L29" s="73">
        <v>6.7</v>
      </c>
      <c r="M29" s="73">
        <v>0</v>
      </c>
      <c r="N29" s="73">
        <v>12.5</v>
      </c>
      <c r="O29" s="73">
        <v>12.5</v>
      </c>
      <c r="P29" s="73">
        <v>6.1</v>
      </c>
      <c r="Q29" s="73">
        <v>12.5</v>
      </c>
      <c r="R29" s="73">
        <v>0</v>
      </c>
      <c r="S29" s="73">
        <v>0</v>
      </c>
      <c r="T29" s="73">
        <v>0</v>
      </c>
    </row>
    <row r="30" spans="1:20" x14ac:dyDescent="0.25">
      <c r="A30" s="104"/>
      <c r="B30" s="105" t="s">
        <v>148</v>
      </c>
      <c r="C30" s="111">
        <f>C29/20</f>
        <v>0</v>
      </c>
      <c r="D30" s="111">
        <f t="shared" ref="D30:T30" si="12">D29/20</f>
        <v>0</v>
      </c>
      <c r="E30" s="112">
        <f t="shared" si="12"/>
        <v>0.33500000000000002</v>
      </c>
      <c r="F30" s="111">
        <f t="shared" si="12"/>
        <v>0.66500000000000004</v>
      </c>
      <c r="G30" s="111">
        <f t="shared" si="12"/>
        <v>0</v>
      </c>
      <c r="H30" s="111">
        <f t="shared" si="12"/>
        <v>0</v>
      </c>
      <c r="I30" s="111">
        <f t="shared" si="12"/>
        <v>0</v>
      </c>
      <c r="J30" s="111">
        <f t="shared" si="12"/>
        <v>0</v>
      </c>
      <c r="K30" s="111">
        <f t="shared" si="12"/>
        <v>0.71500000000000008</v>
      </c>
      <c r="L30" s="113">
        <f t="shared" si="12"/>
        <v>0.33500000000000002</v>
      </c>
      <c r="M30" s="111">
        <f t="shared" si="12"/>
        <v>0</v>
      </c>
      <c r="N30" s="111">
        <f t="shared" si="12"/>
        <v>0.625</v>
      </c>
      <c r="O30" s="111">
        <f t="shared" si="12"/>
        <v>0.625</v>
      </c>
      <c r="P30" s="113">
        <f t="shared" si="12"/>
        <v>0.30499999999999999</v>
      </c>
      <c r="Q30" s="111">
        <f t="shared" si="12"/>
        <v>0.625</v>
      </c>
      <c r="R30" s="111">
        <f t="shared" si="12"/>
        <v>0</v>
      </c>
      <c r="S30" s="111">
        <f t="shared" si="12"/>
        <v>0</v>
      </c>
      <c r="T30" s="111">
        <f t="shared" si="12"/>
        <v>0</v>
      </c>
    </row>
    <row r="31" spans="1:20" ht="47.25" x14ac:dyDescent="0.25">
      <c r="A31" s="60" t="s">
        <v>117</v>
      </c>
      <c r="B31" s="6" t="s">
        <v>118</v>
      </c>
      <c r="C31" s="78">
        <v>0</v>
      </c>
      <c r="D31" s="78">
        <v>0</v>
      </c>
      <c r="E31" s="107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3">
        <v>0</v>
      </c>
      <c r="M31" s="78">
        <v>0</v>
      </c>
      <c r="N31" s="78">
        <v>0</v>
      </c>
      <c r="O31" s="78">
        <v>0</v>
      </c>
      <c r="P31" s="73">
        <v>0</v>
      </c>
      <c r="Q31" s="73">
        <v>0</v>
      </c>
      <c r="R31" s="78">
        <v>0</v>
      </c>
      <c r="S31" s="78">
        <v>0</v>
      </c>
      <c r="T31" s="78">
        <v>0</v>
      </c>
    </row>
    <row r="32" spans="1:20" ht="47.25" x14ac:dyDescent="0.25">
      <c r="A32" s="60" t="s">
        <v>119</v>
      </c>
      <c r="B32" s="6" t="s">
        <v>120</v>
      </c>
      <c r="C32" s="78">
        <v>0</v>
      </c>
      <c r="D32" s="78">
        <v>0</v>
      </c>
      <c r="E32" s="107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3">
        <v>0</v>
      </c>
      <c r="M32" s="78">
        <v>0</v>
      </c>
      <c r="N32" s="78">
        <v>0</v>
      </c>
      <c r="O32" s="78">
        <v>0</v>
      </c>
      <c r="P32" s="73">
        <v>0</v>
      </c>
      <c r="Q32" s="73">
        <v>0</v>
      </c>
      <c r="R32" s="78">
        <v>0</v>
      </c>
      <c r="S32" s="78">
        <v>0</v>
      </c>
      <c r="T32" s="78">
        <v>0</v>
      </c>
    </row>
    <row r="33" spans="1:20" x14ac:dyDescent="0.25">
      <c r="A33" s="104"/>
      <c r="B33" s="105"/>
      <c r="C33" s="111">
        <f>C32/100</f>
        <v>0</v>
      </c>
      <c r="D33" s="111">
        <f t="shared" ref="D33:T33" si="13">D32/100</f>
        <v>0</v>
      </c>
      <c r="E33" s="112">
        <f t="shared" si="13"/>
        <v>0</v>
      </c>
      <c r="F33" s="111">
        <f t="shared" si="13"/>
        <v>0</v>
      </c>
      <c r="G33" s="111">
        <f t="shared" si="13"/>
        <v>0</v>
      </c>
      <c r="H33" s="111">
        <f t="shared" si="13"/>
        <v>0</v>
      </c>
      <c r="I33" s="111">
        <f t="shared" si="13"/>
        <v>0</v>
      </c>
      <c r="J33" s="111">
        <f t="shared" si="13"/>
        <v>0</v>
      </c>
      <c r="K33" s="111">
        <f t="shared" si="13"/>
        <v>0</v>
      </c>
      <c r="L33" s="113">
        <f t="shared" si="13"/>
        <v>0</v>
      </c>
      <c r="M33" s="111">
        <f t="shared" si="13"/>
        <v>0</v>
      </c>
      <c r="N33" s="111">
        <f t="shared" si="13"/>
        <v>0</v>
      </c>
      <c r="O33" s="111">
        <f t="shared" si="13"/>
        <v>0</v>
      </c>
      <c r="P33" s="113">
        <f t="shared" si="13"/>
        <v>0</v>
      </c>
      <c r="Q33" s="111">
        <f t="shared" si="13"/>
        <v>0</v>
      </c>
      <c r="R33" s="111">
        <f t="shared" si="13"/>
        <v>0</v>
      </c>
      <c r="S33" s="111">
        <f t="shared" si="13"/>
        <v>0</v>
      </c>
      <c r="T33" s="111">
        <f t="shared" si="13"/>
        <v>0</v>
      </c>
    </row>
    <row r="34" spans="1:20" ht="31.5" x14ac:dyDescent="0.25">
      <c r="A34" s="60" t="s">
        <v>121</v>
      </c>
      <c r="B34" s="6" t="s">
        <v>122</v>
      </c>
      <c r="C34" s="78">
        <v>0.5</v>
      </c>
      <c r="D34" s="78">
        <v>0.5</v>
      </c>
      <c r="E34" s="107">
        <v>0.5</v>
      </c>
      <c r="F34" s="78">
        <v>0</v>
      </c>
      <c r="G34" s="78">
        <v>0</v>
      </c>
      <c r="H34" s="78">
        <v>0</v>
      </c>
      <c r="I34" s="78">
        <v>0.5</v>
      </c>
      <c r="J34" s="78">
        <v>0</v>
      </c>
      <c r="K34" s="78">
        <v>0</v>
      </c>
      <c r="L34" s="73">
        <v>1</v>
      </c>
      <c r="M34" s="78">
        <v>0</v>
      </c>
      <c r="N34" s="78">
        <v>0.5</v>
      </c>
      <c r="O34" s="78">
        <v>0</v>
      </c>
      <c r="P34" s="73">
        <v>0</v>
      </c>
      <c r="Q34" s="73">
        <v>0</v>
      </c>
      <c r="R34" s="78">
        <v>0.5</v>
      </c>
      <c r="S34" s="78"/>
      <c r="T34" s="78">
        <v>0.5</v>
      </c>
    </row>
    <row r="35" spans="1:20" x14ac:dyDescent="0.25">
      <c r="A35" s="104"/>
      <c r="B35" s="105" t="s">
        <v>148</v>
      </c>
      <c r="C35" s="111">
        <f>C34/1</f>
        <v>0.5</v>
      </c>
      <c r="D35" s="111">
        <f t="shared" ref="D35:T35" si="14">D34/1</f>
        <v>0.5</v>
      </c>
      <c r="E35" s="112">
        <f t="shared" si="14"/>
        <v>0.5</v>
      </c>
      <c r="F35" s="111">
        <f t="shared" si="14"/>
        <v>0</v>
      </c>
      <c r="G35" s="111">
        <f t="shared" si="14"/>
        <v>0</v>
      </c>
      <c r="H35" s="111">
        <f t="shared" si="14"/>
        <v>0</v>
      </c>
      <c r="I35" s="111">
        <f t="shared" si="14"/>
        <v>0.5</v>
      </c>
      <c r="J35" s="111">
        <f t="shared" si="14"/>
        <v>0</v>
      </c>
      <c r="K35" s="111">
        <f t="shared" si="14"/>
        <v>0</v>
      </c>
      <c r="L35" s="113">
        <f t="shared" si="14"/>
        <v>1</v>
      </c>
      <c r="M35" s="111">
        <f t="shared" si="14"/>
        <v>0</v>
      </c>
      <c r="N35" s="111">
        <f t="shared" si="14"/>
        <v>0.5</v>
      </c>
      <c r="O35" s="111">
        <f t="shared" si="14"/>
        <v>0</v>
      </c>
      <c r="P35" s="113">
        <f t="shared" si="14"/>
        <v>0</v>
      </c>
      <c r="Q35" s="111">
        <f t="shared" si="14"/>
        <v>0</v>
      </c>
      <c r="R35" s="111">
        <f t="shared" si="14"/>
        <v>0.5</v>
      </c>
      <c r="S35" s="111">
        <f t="shared" si="14"/>
        <v>0</v>
      </c>
      <c r="T35" s="111">
        <f t="shared" si="14"/>
        <v>0.5</v>
      </c>
    </row>
    <row r="36" spans="1:20" ht="31.5" x14ac:dyDescent="0.25">
      <c r="A36" s="60" t="s">
        <v>123</v>
      </c>
      <c r="B36" s="6" t="s">
        <v>124</v>
      </c>
      <c r="C36" s="78">
        <v>74</v>
      </c>
      <c r="D36" s="78">
        <v>75</v>
      </c>
      <c r="E36" s="107">
        <v>70</v>
      </c>
      <c r="F36" s="78">
        <v>65</v>
      </c>
      <c r="G36" s="78">
        <v>37</v>
      </c>
      <c r="H36" s="78">
        <v>80</v>
      </c>
      <c r="I36" s="78">
        <v>68</v>
      </c>
      <c r="J36" s="78">
        <v>40</v>
      </c>
      <c r="K36" s="78">
        <v>50</v>
      </c>
      <c r="L36" s="73">
        <v>60</v>
      </c>
      <c r="M36" s="78">
        <v>60</v>
      </c>
      <c r="N36" s="78">
        <v>60</v>
      </c>
      <c r="O36" s="78">
        <v>65</v>
      </c>
      <c r="P36" s="73">
        <v>69</v>
      </c>
      <c r="Q36" s="73">
        <v>70</v>
      </c>
      <c r="R36" s="78">
        <v>69</v>
      </c>
      <c r="S36" s="78">
        <v>40</v>
      </c>
      <c r="T36" s="78">
        <v>75</v>
      </c>
    </row>
    <row r="37" spans="1:20" x14ac:dyDescent="0.25">
      <c r="A37" s="104"/>
      <c r="B37" s="105"/>
      <c r="C37" s="111">
        <f>C36/80</f>
        <v>0.92500000000000004</v>
      </c>
      <c r="D37" s="111">
        <f t="shared" ref="D37:T37" si="15">D36/80</f>
        <v>0.9375</v>
      </c>
      <c r="E37" s="112">
        <f t="shared" si="15"/>
        <v>0.875</v>
      </c>
      <c r="F37" s="111">
        <f t="shared" si="15"/>
        <v>0.8125</v>
      </c>
      <c r="G37" s="111">
        <f t="shared" si="15"/>
        <v>0.46250000000000002</v>
      </c>
      <c r="H37" s="111">
        <f t="shared" si="15"/>
        <v>1</v>
      </c>
      <c r="I37" s="111">
        <f t="shared" si="15"/>
        <v>0.85</v>
      </c>
      <c r="J37" s="111">
        <f t="shared" si="15"/>
        <v>0.5</v>
      </c>
      <c r="K37" s="111">
        <f t="shared" si="15"/>
        <v>0.625</v>
      </c>
      <c r="L37" s="113">
        <f t="shared" si="15"/>
        <v>0.75</v>
      </c>
      <c r="M37" s="111">
        <f t="shared" si="15"/>
        <v>0.75</v>
      </c>
      <c r="N37" s="111">
        <f t="shared" si="15"/>
        <v>0.75</v>
      </c>
      <c r="O37" s="111">
        <f t="shared" si="15"/>
        <v>0.8125</v>
      </c>
      <c r="P37" s="113">
        <f t="shared" si="15"/>
        <v>0.86250000000000004</v>
      </c>
      <c r="Q37" s="111">
        <f t="shared" si="15"/>
        <v>0.875</v>
      </c>
      <c r="R37" s="111">
        <f t="shared" si="15"/>
        <v>0.86250000000000004</v>
      </c>
      <c r="S37" s="111">
        <f t="shared" si="15"/>
        <v>0.5</v>
      </c>
      <c r="T37" s="111">
        <f t="shared" si="15"/>
        <v>0.9375</v>
      </c>
    </row>
    <row r="38" spans="1:20" ht="47.25" x14ac:dyDescent="0.25">
      <c r="A38" s="60" t="s">
        <v>125</v>
      </c>
      <c r="B38" s="6" t="s">
        <v>152</v>
      </c>
      <c r="C38" s="78">
        <v>0</v>
      </c>
      <c r="D38" s="78">
        <v>1</v>
      </c>
      <c r="E38" s="107">
        <v>0</v>
      </c>
      <c r="F38" s="78">
        <v>0</v>
      </c>
      <c r="G38" s="78">
        <v>1</v>
      </c>
      <c r="H38" s="78">
        <v>0</v>
      </c>
      <c r="I38" s="78">
        <v>1</v>
      </c>
      <c r="J38" s="78">
        <v>4</v>
      </c>
      <c r="K38" s="78">
        <v>0</v>
      </c>
      <c r="L38" s="73">
        <v>2</v>
      </c>
      <c r="M38" s="78">
        <v>0</v>
      </c>
      <c r="N38" s="78">
        <v>0</v>
      </c>
      <c r="O38" s="78">
        <v>0</v>
      </c>
      <c r="P38" s="73">
        <v>0.1</v>
      </c>
      <c r="Q38" s="73">
        <v>0</v>
      </c>
      <c r="R38" s="78">
        <v>2</v>
      </c>
      <c r="S38" s="78">
        <v>4</v>
      </c>
      <c r="T38" s="78">
        <v>0</v>
      </c>
    </row>
    <row r="39" spans="1:20" x14ac:dyDescent="0.25">
      <c r="A39" s="104"/>
      <c r="B39" s="105" t="s">
        <v>148</v>
      </c>
      <c r="C39" s="111">
        <f>C38/4</f>
        <v>0</v>
      </c>
      <c r="D39" s="111">
        <f t="shared" ref="D39:T39" si="16">D38/4</f>
        <v>0.25</v>
      </c>
      <c r="E39" s="112">
        <f t="shared" si="16"/>
        <v>0</v>
      </c>
      <c r="F39" s="111">
        <f t="shared" si="16"/>
        <v>0</v>
      </c>
      <c r="G39" s="111">
        <f t="shared" si="16"/>
        <v>0.25</v>
      </c>
      <c r="H39" s="111">
        <f t="shared" si="16"/>
        <v>0</v>
      </c>
      <c r="I39" s="111">
        <f t="shared" si="16"/>
        <v>0.25</v>
      </c>
      <c r="J39" s="111">
        <f t="shared" si="16"/>
        <v>1</v>
      </c>
      <c r="K39" s="111">
        <f t="shared" si="16"/>
        <v>0</v>
      </c>
      <c r="L39" s="113">
        <f t="shared" si="16"/>
        <v>0.5</v>
      </c>
      <c r="M39" s="111">
        <f t="shared" si="16"/>
        <v>0</v>
      </c>
      <c r="N39" s="111">
        <f t="shared" si="16"/>
        <v>0</v>
      </c>
      <c r="O39" s="111">
        <f t="shared" si="16"/>
        <v>0</v>
      </c>
      <c r="P39" s="113">
        <f t="shared" si="16"/>
        <v>2.5000000000000001E-2</v>
      </c>
      <c r="Q39" s="111">
        <f t="shared" si="16"/>
        <v>0</v>
      </c>
      <c r="R39" s="111">
        <f t="shared" si="16"/>
        <v>0.5</v>
      </c>
      <c r="S39" s="111">
        <f t="shared" si="16"/>
        <v>1</v>
      </c>
      <c r="T39" s="111">
        <f t="shared" si="16"/>
        <v>0</v>
      </c>
    </row>
    <row r="40" spans="1:20" x14ac:dyDescent="0.25">
      <c r="A40" s="60" t="s">
        <v>126</v>
      </c>
      <c r="B40" s="6" t="s">
        <v>127</v>
      </c>
      <c r="C40" s="78">
        <v>98</v>
      </c>
      <c r="D40" s="78">
        <v>100</v>
      </c>
      <c r="E40" s="107">
        <v>100</v>
      </c>
      <c r="F40" s="78">
        <v>100</v>
      </c>
      <c r="G40" s="78">
        <v>90</v>
      </c>
      <c r="H40" s="78">
        <v>100</v>
      </c>
      <c r="I40" s="78">
        <v>91.6</v>
      </c>
      <c r="J40" s="78">
        <v>100</v>
      </c>
      <c r="K40" s="78">
        <v>60</v>
      </c>
      <c r="L40" s="73">
        <v>100</v>
      </c>
      <c r="M40" s="78">
        <v>100</v>
      </c>
      <c r="N40" s="78">
        <v>100</v>
      </c>
      <c r="O40" s="78">
        <v>100</v>
      </c>
      <c r="P40" s="73">
        <v>100</v>
      </c>
      <c r="Q40" s="73">
        <v>60</v>
      </c>
      <c r="R40" s="78">
        <v>100</v>
      </c>
      <c r="S40" s="78">
        <v>30</v>
      </c>
      <c r="T40" s="78">
        <v>60</v>
      </c>
    </row>
    <row r="41" spans="1:20" ht="16.5" thickBot="1" x14ac:dyDescent="0.3">
      <c r="A41" s="120"/>
      <c r="B41" s="121" t="s">
        <v>148</v>
      </c>
      <c r="C41" s="122">
        <f>C40/100</f>
        <v>0.98</v>
      </c>
      <c r="D41" s="122">
        <f t="shared" ref="D41:T41" si="17">D40/100</f>
        <v>1</v>
      </c>
      <c r="E41" s="123">
        <f t="shared" si="17"/>
        <v>1</v>
      </c>
      <c r="F41" s="122">
        <f t="shared" si="17"/>
        <v>1</v>
      </c>
      <c r="G41" s="122">
        <f t="shared" si="17"/>
        <v>0.9</v>
      </c>
      <c r="H41" s="122">
        <f t="shared" si="17"/>
        <v>1</v>
      </c>
      <c r="I41" s="122">
        <f t="shared" si="17"/>
        <v>0.91599999999999993</v>
      </c>
      <c r="J41" s="122">
        <f t="shared" si="17"/>
        <v>1</v>
      </c>
      <c r="K41" s="122">
        <f t="shared" si="17"/>
        <v>0.6</v>
      </c>
      <c r="L41" s="124">
        <f t="shared" si="17"/>
        <v>1</v>
      </c>
      <c r="M41" s="122">
        <f t="shared" si="17"/>
        <v>1</v>
      </c>
      <c r="N41" s="122">
        <f t="shared" si="17"/>
        <v>1</v>
      </c>
      <c r="O41" s="122">
        <f t="shared" si="17"/>
        <v>1</v>
      </c>
      <c r="P41" s="124">
        <f t="shared" si="17"/>
        <v>1</v>
      </c>
      <c r="Q41" s="122">
        <f t="shared" si="17"/>
        <v>0.6</v>
      </c>
      <c r="R41" s="122">
        <f t="shared" si="17"/>
        <v>1</v>
      </c>
      <c r="S41" s="122">
        <f t="shared" si="17"/>
        <v>0.3</v>
      </c>
      <c r="T41" s="122">
        <f t="shared" si="17"/>
        <v>0.6</v>
      </c>
    </row>
    <row r="42" spans="1:20" ht="16.5" thickBot="1" x14ac:dyDescent="0.3">
      <c r="B42" s="64" t="s">
        <v>153</v>
      </c>
      <c r="C42" s="125">
        <v>9.1999999999999993</v>
      </c>
      <c r="D42" s="125">
        <v>9.3320000000000007</v>
      </c>
      <c r="E42" s="126">
        <v>10.46</v>
      </c>
      <c r="F42" s="125">
        <v>9.4559999999999995</v>
      </c>
      <c r="G42" s="125">
        <v>7</v>
      </c>
      <c r="H42" s="125">
        <v>8.0250000000000004</v>
      </c>
      <c r="I42" s="125">
        <v>9.5220000000000002</v>
      </c>
      <c r="J42" s="125">
        <v>8.41</v>
      </c>
      <c r="K42" s="125">
        <v>8.5649999999999995</v>
      </c>
      <c r="L42" s="126">
        <v>10.949</v>
      </c>
      <c r="M42" s="125">
        <v>7.0519999999999996</v>
      </c>
      <c r="N42" s="125">
        <v>9.3960000000000008</v>
      </c>
      <c r="O42" s="125">
        <v>8.7899999999999991</v>
      </c>
      <c r="P42" s="126">
        <v>9.51</v>
      </c>
      <c r="Q42" s="127">
        <v>9.2910000000000004</v>
      </c>
      <c r="R42" s="128">
        <v>9.0150000000000006</v>
      </c>
      <c r="S42" s="128">
        <v>6.7750000000000004</v>
      </c>
      <c r="T42" s="128">
        <v>8.5229999999999997</v>
      </c>
    </row>
    <row r="43" spans="1:20" ht="16.5" thickBot="1" x14ac:dyDescent="0.3">
      <c r="B43" s="64" t="s">
        <v>154</v>
      </c>
      <c r="C43" s="129">
        <v>9.1999999999999993</v>
      </c>
      <c r="D43" s="129">
        <v>9.0820000000000007</v>
      </c>
      <c r="E43" s="126">
        <v>10.46</v>
      </c>
      <c r="F43" s="129">
        <v>9.4559999999999995</v>
      </c>
      <c r="G43" s="129">
        <v>6.75</v>
      </c>
      <c r="H43" s="129">
        <v>8.0250000000000004</v>
      </c>
      <c r="I43" s="129">
        <v>9.2720000000000002</v>
      </c>
      <c r="J43" s="129">
        <v>7.41</v>
      </c>
      <c r="K43" s="129">
        <v>8.5649999999999995</v>
      </c>
      <c r="L43" s="126">
        <v>10.449</v>
      </c>
      <c r="M43" s="129">
        <v>7.0519999999999996</v>
      </c>
      <c r="N43" s="129">
        <v>9.3960000000000008</v>
      </c>
      <c r="O43" s="129">
        <v>8.7899999999999991</v>
      </c>
      <c r="P43" s="126">
        <v>9.4849999999999994</v>
      </c>
      <c r="Q43" s="130">
        <v>9.2910000000000004</v>
      </c>
      <c r="R43" s="131">
        <v>8.5150000000000006</v>
      </c>
      <c r="S43" s="131">
        <v>5.7750000000000004</v>
      </c>
      <c r="T43" s="131">
        <v>8.5229999999999997</v>
      </c>
    </row>
    <row r="44" spans="1:20" x14ac:dyDescent="0.25">
      <c r="B44" s="64"/>
      <c r="E44" s="79" t="s">
        <v>155</v>
      </c>
      <c r="L44" s="72"/>
      <c r="P44" s="72"/>
    </row>
    <row r="45" spans="1:20" ht="31.5" x14ac:dyDescent="0.25">
      <c r="A45" s="60" t="s">
        <v>99</v>
      </c>
      <c r="B45" s="6" t="s">
        <v>98</v>
      </c>
      <c r="C45" s="65">
        <v>98.6</v>
      </c>
      <c r="D45" s="66">
        <v>96</v>
      </c>
      <c r="E45" s="93">
        <v>90.5</v>
      </c>
      <c r="F45" s="66">
        <v>90</v>
      </c>
      <c r="G45" s="66">
        <v>93</v>
      </c>
      <c r="H45" s="66">
        <v>85.5</v>
      </c>
      <c r="I45" s="66">
        <v>89.5</v>
      </c>
      <c r="J45" s="66">
        <v>96</v>
      </c>
      <c r="K45" s="66">
        <v>80</v>
      </c>
      <c r="L45" s="66">
        <v>90</v>
      </c>
      <c r="M45" s="66">
        <v>100</v>
      </c>
      <c r="N45" s="66">
        <v>86</v>
      </c>
      <c r="O45" s="66">
        <v>86</v>
      </c>
      <c r="P45" s="66">
        <v>93</v>
      </c>
      <c r="Q45" s="66">
        <v>94</v>
      </c>
      <c r="R45" s="66">
        <v>91</v>
      </c>
      <c r="S45" s="66">
        <v>90</v>
      </c>
      <c r="T45" s="66">
        <v>89.53</v>
      </c>
    </row>
    <row r="46" spans="1:20" x14ac:dyDescent="0.25">
      <c r="B46" s="64"/>
    </row>
    <row r="47" spans="1:20" x14ac:dyDescent="0.25">
      <c r="B47" s="64"/>
    </row>
    <row r="48" spans="1:20" x14ac:dyDescent="0.25">
      <c r="B48" s="64"/>
    </row>
  </sheetData>
  <pageMargins left="0.25" right="0.25" top="0.75" bottom="0.75" header="0.3" footer="0.3"/>
  <pageSetup paperSize="9" scale="6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ОУ</vt:lpstr>
      <vt:lpstr>ДОУ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Асия</cp:lastModifiedBy>
  <cp:lastPrinted>2014-12-19T02:00:50Z</cp:lastPrinted>
  <dcterms:created xsi:type="dcterms:W3CDTF">2013-10-02T01:42:42Z</dcterms:created>
  <dcterms:modified xsi:type="dcterms:W3CDTF">2015-01-16T04:52:14Z</dcterms:modified>
</cp:coreProperties>
</file>